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амелия\Desktop\фабрика\охват\уч год 22-23\меню\сады\"/>
    </mc:Choice>
  </mc:AlternateContent>
  <bookViews>
    <workbookView xWindow="0" yWindow="0" windowWidth="20490" windowHeight="7350" activeTab="3"/>
  </bookViews>
  <sheets>
    <sheet name="на выход" sheetId="1" r:id="rId1"/>
    <sheet name="сводки БЖУ" sheetId="2" r:id="rId2"/>
    <sheet name="сводки по продуктам" sheetId="3" r:id="rId3"/>
    <sheet name="обьемы по приемам пищи" sheetId="4" r:id="rId4"/>
    <sheet name="библиография" sheetId="5" r:id="rId5"/>
  </sheets>
  <calcPr calcId="162913" refMode="R1C1"/>
</workbook>
</file>

<file path=xl/calcChain.xml><?xml version="1.0" encoding="utf-8"?>
<calcChain xmlns="http://schemas.openxmlformats.org/spreadsheetml/2006/main">
  <c r="D171" i="1" l="1"/>
  <c r="D356" i="1"/>
  <c r="D321" i="1"/>
  <c r="D216" i="1"/>
  <c r="F171" i="1"/>
  <c r="G171" i="1"/>
  <c r="H171" i="1"/>
  <c r="I171" i="1"/>
  <c r="J171" i="1"/>
  <c r="K171" i="1"/>
  <c r="L171" i="1"/>
  <c r="M171" i="1"/>
  <c r="N171" i="1"/>
  <c r="O171" i="1"/>
  <c r="P171" i="1"/>
  <c r="E171" i="1"/>
  <c r="P162" i="1"/>
  <c r="P163" i="1" s="1"/>
  <c r="O162" i="1"/>
  <c r="O163" i="1" s="1"/>
  <c r="N162" i="1"/>
  <c r="N163" i="1" s="1"/>
  <c r="M162" i="1"/>
  <c r="M163" i="1" s="1"/>
  <c r="L162" i="1"/>
  <c r="L163" i="1" s="1"/>
  <c r="K162" i="1"/>
  <c r="K163" i="1" s="1"/>
  <c r="J162" i="1"/>
  <c r="J163" i="1" s="1"/>
  <c r="I162" i="1"/>
  <c r="I163" i="1" s="1"/>
  <c r="H162" i="1"/>
  <c r="H163" i="1" s="1"/>
  <c r="G162" i="1"/>
  <c r="G163" i="1" s="1"/>
  <c r="F162" i="1"/>
  <c r="F163" i="1" s="1"/>
  <c r="E162" i="1"/>
  <c r="E163" i="1" s="1"/>
  <c r="D157" i="1"/>
  <c r="F157" i="1"/>
  <c r="G157" i="1"/>
  <c r="H157" i="1"/>
  <c r="I157" i="1"/>
  <c r="J157" i="1"/>
  <c r="K157" i="1"/>
  <c r="L157" i="1"/>
  <c r="M157" i="1"/>
  <c r="N157" i="1"/>
  <c r="O157" i="1"/>
  <c r="P157" i="1"/>
  <c r="E157" i="1"/>
  <c r="D134" i="1"/>
  <c r="D100" i="1"/>
  <c r="D85" i="1"/>
  <c r="D44" i="1"/>
  <c r="D22" i="1"/>
  <c r="D10" i="1"/>
  <c r="F10" i="1"/>
  <c r="G10" i="1"/>
  <c r="H10" i="1"/>
  <c r="I10" i="1"/>
  <c r="J10" i="1"/>
  <c r="K10" i="1"/>
  <c r="L10" i="1"/>
  <c r="M10" i="1"/>
  <c r="N10" i="1"/>
  <c r="O10" i="1"/>
  <c r="P10" i="1"/>
  <c r="E10" i="1"/>
  <c r="D366" i="1" l="1"/>
  <c r="D344" i="1"/>
  <c r="D306" i="1"/>
  <c r="D294" i="1"/>
  <c r="D284" i="1"/>
  <c r="D272" i="1"/>
  <c r="D258" i="1"/>
  <c r="D231" i="1"/>
  <c r="D207" i="1"/>
  <c r="D194" i="1"/>
  <c r="D181" i="1"/>
  <c r="D144" i="1"/>
  <c r="D138" i="1"/>
  <c r="D123" i="1"/>
  <c r="D110" i="1"/>
  <c r="D71" i="1"/>
  <c r="D61" i="1"/>
  <c r="D32" i="1"/>
  <c r="G14" i="4" l="1"/>
  <c r="F14" i="4"/>
  <c r="E14" i="4"/>
  <c r="D14" i="4"/>
  <c r="C14" i="4"/>
  <c r="G13" i="4"/>
  <c r="F13" i="4"/>
  <c r="E13" i="4"/>
  <c r="D13" i="4"/>
  <c r="C13" i="4"/>
  <c r="G12" i="4"/>
  <c r="F12" i="4"/>
  <c r="E12" i="4"/>
  <c r="D12" i="4"/>
  <c r="C12" i="4"/>
  <c r="G11" i="4"/>
  <c r="F11" i="4"/>
  <c r="E11" i="4"/>
  <c r="D11" i="4"/>
  <c r="C11" i="4"/>
  <c r="G10" i="4"/>
  <c r="F10" i="4"/>
  <c r="E10" i="4"/>
  <c r="D10" i="4"/>
  <c r="C10" i="4"/>
  <c r="G9" i="4"/>
  <c r="E9" i="4"/>
  <c r="C9" i="4"/>
  <c r="G8" i="4"/>
  <c r="F8" i="4"/>
  <c r="E8" i="4"/>
  <c r="D8" i="4"/>
  <c r="C8" i="4"/>
  <c r="G7" i="4"/>
  <c r="F7" i="4"/>
  <c r="E7" i="4"/>
  <c r="D7" i="4"/>
  <c r="C7" i="4"/>
  <c r="G6" i="4"/>
  <c r="F6" i="4"/>
  <c r="E6" i="4"/>
  <c r="D6" i="4"/>
  <c r="C6" i="4"/>
  <c r="G5" i="4"/>
  <c r="F5" i="4"/>
  <c r="E5" i="4"/>
  <c r="D5" i="4"/>
  <c r="C5" i="4"/>
  <c r="H32" i="3"/>
  <c r="F32" i="3"/>
  <c r="E32" i="3"/>
  <c r="H31" i="3"/>
  <c r="F31" i="3"/>
  <c r="E31" i="3"/>
  <c r="F30" i="3"/>
  <c r="H30" i="3" s="1"/>
  <c r="E30" i="3"/>
  <c r="E29" i="3"/>
  <c r="F29" i="3" s="1"/>
  <c r="H29" i="3" s="1"/>
  <c r="H28" i="3"/>
  <c r="F28" i="3"/>
  <c r="E28" i="3"/>
  <c r="I27" i="3"/>
  <c r="H27" i="3"/>
  <c r="F27" i="3"/>
  <c r="E27" i="3"/>
  <c r="H26" i="3"/>
  <c r="F26" i="3"/>
  <c r="E26" i="3"/>
  <c r="F25" i="3"/>
  <c r="H25" i="3" s="1"/>
  <c r="E25" i="3"/>
  <c r="E24" i="3"/>
  <c r="F24" i="3" s="1"/>
  <c r="H24" i="3" s="1"/>
  <c r="H23" i="3"/>
  <c r="F23" i="3"/>
  <c r="E23" i="3"/>
  <c r="H22" i="3"/>
  <c r="F22" i="3"/>
  <c r="E22" i="3"/>
  <c r="H21" i="3"/>
  <c r="F21" i="3"/>
  <c r="K21" i="3" s="1"/>
  <c r="E21" i="3"/>
  <c r="H20" i="3"/>
  <c r="F20" i="3"/>
  <c r="K20" i="3" s="1"/>
  <c r="E20" i="3"/>
  <c r="H19" i="3"/>
  <c r="F19" i="3"/>
  <c r="I19" i="3" s="1"/>
  <c r="E19" i="3"/>
  <c r="H18" i="3"/>
  <c r="F18" i="3"/>
  <c r="I18" i="3" s="1"/>
  <c r="E18" i="3"/>
  <c r="H17" i="3"/>
  <c r="F17" i="3"/>
  <c r="K17" i="3" s="1"/>
  <c r="E17" i="3"/>
  <c r="H16" i="3"/>
  <c r="F16" i="3"/>
  <c r="K16" i="3" s="1"/>
  <c r="E16" i="3"/>
  <c r="H15" i="3"/>
  <c r="F15" i="3"/>
  <c r="K15" i="3" s="1"/>
  <c r="E15" i="3"/>
  <c r="F14" i="3"/>
  <c r="H14" i="3" s="1"/>
  <c r="E14" i="3"/>
  <c r="F13" i="3"/>
  <c r="E13" i="3"/>
  <c r="E12" i="3"/>
  <c r="F12" i="3" s="1"/>
  <c r="H12" i="3" s="1"/>
  <c r="H11" i="3"/>
  <c r="F11" i="3"/>
  <c r="E11" i="3"/>
  <c r="H10" i="3"/>
  <c r="F10" i="3"/>
  <c r="E10" i="3"/>
  <c r="F9" i="3"/>
  <c r="H9" i="3" s="1"/>
  <c r="E9" i="3"/>
  <c r="E8" i="3"/>
  <c r="F8" i="3" s="1"/>
  <c r="H8" i="3" s="1"/>
  <c r="E7" i="3"/>
  <c r="F7" i="3" s="1"/>
  <c r="E6" i="3"/>
  <c r="F6" i="3" s="1"/>
  <c r="P366" i="1"/>
  <c r="O366" i="1"/>
  <c r="N366" i="1"/>
  <c r="M366" i="1"/>
  <c r="L366" i="1"/>
  <c r="K366" i="1"/>
  <c r="J366" i="1"/>
  <c r="I366" i="1"/>
  <c r="H366" i="1"/>
  <c r="G366" i="1"/>
  <c r="F366" i="1"/>
  <c r="E366" i="1"/>
  <c r="P356" i="1"/>
  <c r="O356" i="1"/>
  <c r="N356" i="1"/>
  <c r="M356" i="1"/>
  <c r="L356" i="1"/>
  <c r="K356" i="1"/>
  <c r="J356" i="1"/>
  <c r="I356" i="1"/>
  <c r="H356" i="1"/>
  <c r="G356" i="1"/>
  <c r="F356" i="1"/>
  <c r="E356" i="1"/>
  <c r="P344" i="1"/>
  <c r="P367" i="1" s="1"/>
  <c r="N14" i="2" s="1"/>
  <c r="O344" i="1"/>
  <c r="O367" i="1" s="1"/>
  <c r="M14" i="2" s="1"/>
  <c r="N344" i="1"/>
  <c r="N367" i="1" s="1"/>
  <c r="L14" i="2" s="1"/>
  <c r="M344" i="1"/>
  <c r="M367" i="1" s="1"/>
  <c r="K14" i="2" s="1"/>
  <c r="L344" i="1"/>
  <c r="L367" i="1" s="1"/>
  <c r="J14" i="2" s="1"/>
  <c r="K344" i="1"/>
  <c r="K367" i="1" s="1"/>
  <c r="I14" i="2" s="1"/>
  <c r="J344" i="1"/>
  <c r="J367" i="1" s="1"/>
  <c r="H14" i="2" s="1"/>
  <c r="I344" i="1"/>
  <c r="I367" i="1" s="1"/>
  <c r="G14" i="2" s="1"/>
  <c r="H344" i="1"/>
  <c r="G344" i="1"/>
  <c r="G367" i="1" s="1"/>
  <c r="E14" i="2" s="1"/>
  <c r="F344" i="1"/>
  <c r="F367" i="1" s="1"/>
  <c r="D14" i="2" s="1"/>
  <c r="E344" i="1"/>
  <c r="E367" i="1" s="1"/>
  <c r="C14" i="2" s="1"/>
  <c r="P330" i="1"/>
  <c r="O330" i="1"/>
  <c r="N330" i="1"/>
  <c r="M330" i="1"/>
  <c r="L330" i="1"/>
  <c r="K330" i="1"/>
  <c r="J330" i="1"/>
  <c r="I330" i="1"/>
  <c r="H330" i="1"/>
  <c r="G330" i="1"/>
  <c r="F330" i="1"/>
  <c r="E330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P306" i="1"/>
  <c r="O306" i="1"/>
  <c r="O331" i="1" s="1"/>
  <c r="M13" i="2" s="1"/>
  <c r="N306" i="1"/>
  <c r="N331" i="1" s="1"/>
  <c r="L13" i="2" s="1"/>
  <c r="M306" i="1"/>
  <c r="M331" i="1" s="1"/>
  <c r="K13" i="2" s="1"/>
  <c r="L306" i="1"/>
  <c r="L331" i="1" s="1"/>
  <c r="J13" i="2" s="1"/>
  <c r="K306" i="1"/>
  <c r="K331" i="1" s="1"/>
  <c r="I13" i="2" s="1"/>
  <c r="J306" i="1"/>
  <c r="J331" i="1" s="1"/>
  <c r="H13" i="2" s="1"/>
  <c r="I306" i="1"/>
  <c r="I331" i="1" s="1"/>
  <c r="G13" i="2" s="1"/>
  <c r="H306" i="1"/>
  <c r="H331" i="1" s="1"/>
  <c r="F13" i="2" s="1"/>
  <c r="G306" i="1"/>
  <c r="G331" i="1" s="1"/>
  <c r="E13" i="2" s="1"/>
  <c r="F306" i="1"/>
  <c r="F331" i="1" s="1"/>
  <c r="D13" i="2" s="1"/>
  <c r="E306" i="1"/>
  <c r="E331" i="1" s="1"/>
  <c r="C13" i="2" s="1"/>
  <c r="P294" i="1"/>
  <c r="O294" i="1"/>
  <c r="N294" i="1"/>
  <c r="M294" i="1"/>
  <c r="L294" i="1"/>
  <c r="K294" i="1"/>
  <c r="J294" i="1"/>
  <c r="I294" i="1"/>
  <c r="H294" i="1"/>
  <c r="G294" i="1"/>
  <c r="F294" i="1"/>
  <c r="E294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P272" i="1"/>
  <c r="P295" i="1" s="1"/>
  <c r="N12" i="2" s="1"/>
  <c r="O272" i="1"/>
  <c r="O295" i="1" s="1"/>
  <c r="M12" i="2" s="1"/>
  <c r="N272" i="1"/>
  <c r="N295" i="1" s="1"/>
  <c r="L12" i="2" s="1"/>
  <c r="M272" i="1"/>
  <c r="M295" i="1" s="1"/>
  <c r="K12" i="2" s="1"/>
  <c r="L272" i="1"/>
  <c r="L295" i="1" s="1"/>
  <c r="J12" i="2" s="1"/>
  <c r="K272" i="1"/>
  <c r="K295" i="1" s="1"/>
  <c r="I12" i="2" s="1"/>
  <c r="J272" i="1"/>
  <c r="J295" i="1" s="1"/>
  <c r="H12" i="2" s="1"/>
  <c r="I272" i="1"/>
  <c r="I295" i="1" s="1"/>
  <c r="G12" i="2" s="1"/>
  <c r="H272" i="1"/>
  <c r="H295" i="1" s="1"/>
  <c r="F12" i="2" s="1"/>
  <c r="G272" i="1"/>
  <c r="G295" i="1" s="1"/>
  <c r="E12" i="2" s="1"/>
  <c r="F272" i="1"/>
  <c r="F295" i="1" s="1"/>
  <c r="D12" i="2" s="1"/>
  <c r="E272" i="1"/>
  <c r="E295" i="1" s="1"/>
  <c r="C12" i="2" s="1"/>
  <c r="P258" i="1"/>
  <c r="O258" i="1"/>
  <c r="N258" i="1"/>
  <c r="M258" i="1"/>
  <c r="L258" i="1"/>
  <c r="K258" i="1"/>
  <c r="J258" i="1"/>
  <c r="I258" i="1"/>
  <c r="H258" i="1"/>
  <c r="G258" i="1"/>
  <c r="F258" i="1"/>
  <c r="E25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P230" i="1"/>
  <c r="P231" i="1" s="1"/>
  <c r="P259" i="1" s="1"/>
  <c r="N11" i="2" s="1"/>
  <c r="O230" i="1"/>
  <c r="O231" i="1" s="1"/>
  <c r="N230" i="1"/>
  <c r="N231" i="1" s="1"/>
  <c r="M230" i="1"/>
  <c r="M231" i="1" s="1"/>
  <c r="L230" i="1"/>
  <c r="L231" i="1" s="1"/>
  <c r="K230" i="1"/>
  <c r="K231" i="1" s="1"/>
  <c r="J230" i="1"/>
  <c r="J231" i="1" s="1"/>
  <c r="I230" i="1"/>
  <c r="I231" i="1" s="1"/>
  <c r="H230" i="1"/>
  <c r="H231" i="1" s="1"/>
  <c r="H259" i="1" s="1"/>
  <c r="F11" i="2" s="1"/>
  <c r="G230" i="1"/>
  <c r="G231" i="1" s="1"/>
  <c r="F230" i="1"/>
  <c r="F231" i="1" s="1"/>
  <c r="E230" i="1"/>
  <c r="E231" i="1" s="1"/>
  <c r="P216" i="1"/>
  <c r="O216" i="1"/>
  <c r="N216" i="1"/>
  <c r="M216" i="1"/>
  <c r="L216" i="1"/>
  <c r="K216" i="1"/>
  <c r="J216" i="1"/>
  <c r="I216" i="1"/>
  <c r="H216" i="1"/>
  <c r="G216" i="1"/>
  <c r="F216" i="1"/>
  <c r="E216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P194" i="1"/>
  <c r="P217" i="1" s="1"/>
  <c r="N10" i="2" s="1"/>
  <c r="O194" i="1"/>
  <c r="O217" i="1" s="1"/>
  <c r="M10" i="2" s="1"/>
  <c r="N194" i="1"/>
  <c r="N217" i="1" s="1"/>
  <c r="L10" i="2" s="1"/>
  <c r="M194" i="1"/>
  <c r="M217" i="1" s="1"/>
  <c r="K10" i="2" s="1"/>
  <c r="L194" i="1"/>
  <c r="L217" i="1" s="1"/>
  <c r="J10" i="2" s="1"/>
  <c r="K194" i="1"/>
  <c r="K217" i="1" s="1"/>
  <c r="I10" i="2" s="1"/>
  <c r="J194" i="1"/>
  <c r="J217" i="1" s="1"/>
  <c r="H10" i="2" s="1"/>
  <c r="I194" i="1"/>
  <c r="I217" i="1" s="1"/>
  <c r="G10" i="2" s="1"/>
  <c r="H194" i="1"/>
  <c r="H217" i="1" s="1"/>
  <c r="F10" i="2" s="1"/>
  <c r="G194" i="1"/>
  <c r="G217" i="1" s="1"/>
  <c r="E10" i="2" s="1"/>
  <c r="F194" i="1"/>
  <c r="F217" i="1" s="1"/>
  <c r="D10" i="2" s="1"/>
  <c r="E194" i="1"/>
  <c r="E217" i="1" s="1"/>
  <c r="C10" i="2" s="1"/>
  <c r="P181" i="1"/>
  <c r="O181" i="1"/>
  <c r="N181" i="1"/>
  <c r="M181" i="1"/>
  <c r="L181" i="1"/>
  <c r="K181" i="1"/>
  <c r="J181" i="1"/>
  <c r="I181" i="1"/>
  <c r="H181" i="1"/>
  <c r="G181" i="1"/>
  <c r="F181" i="1"/>
  <c r="E181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P182" i="1"/>
  <c r="N9" i="2" s="1"/>
  <c r="O182" i="1"/>
  <c r="M9" i="2" s="1"/>
  <c r="N182" i="1"/>
  <c r="L9" i="2" s="1"/>
  <c r="M182" i="1"/>
  <c r="K9" i="2" s="1"/>
  <c r="L182" i="1"/>
  <c r="J9" i="2" s="1"/>
  <c r="K182" i="1"/>
  <c r="I9" i="2" s="1"/>
  <c r="J182" i="1"/>
  <c r="H9" i="2" s="1"/>
  <c r="I182" i="1"/>
  <c r="G9" i="2" s="1"/>
  <c r="H182" i="1"/>
  <c r="F9" i="2" s="1"/>
  <c r="G182" i="1"/>
  <c r="E9" i="2" s="1"/>
  <c r="F182" i="1"/>
  <c r="D9" i="2" s="1"/>
  <c r="E182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P123" i="1"/>
  <c r="P145" i="1" s="1"/>
  <c r="N8" i="2" s="1"/>
  <c r="O123" i="1"/>
  <c r="O145" i="1" s="1"/>
  <c r="M8" i="2" s="1"/>
  <c r="N123" i="1"/>
  <c r="N145" i="1" s="1"/>
  <c r="L8" i="2" s="1"/>
  <c r="M123" i="1"/>
  <c r="M145" i="1" s="1"/>
  <c r="K8" i="2" s="1"/>
  <c r="L123" i="1"/>
  <c r="L145" i="1" s="1"/>
  <c r="J8" i="2" s="1"/>
  <c r="K123" i="1"/>
  <c r="K145" i="1" s="1"/>
  <c r="I8" i="2" s="1"/>
  <c r="J123" i="1"/>
  <c r="J145" i="1" s="1"/>
  <c r="H8" i="2" s="1"/>
  <c r="I123" i="1"/>
  <c r="I145" i="1" s="1"/>
  <c r="G8" i="2" s="1"/>
  <c r="H123" i="1"/>
  <c r="H145" i="1" s="1"/>
  <c r="F8" i="2" s="1"/>
  <c r="G123" i="1"/>
  <c r="G145" i="1" s="1"/>
  <c r="E8" i="2" s="1"/>
  <c r="F123" i="1"/>
  <c r="F145" i="1" s="1"/>
  <c r="D8" i="2" s="1"/>
  <c r="E123" i="1"/>
  <c r="E145" i="1" s="1"/>
  <c r="C8" i="2" s="1"/>
  <c r="P110" i="1"/>
  <c r="O110" i="1"/>
  <c r="N110" i="1"/>
  <c r="M110" i="1"/>
  <c r="L110" i="1"/>
  <c r="K110" i="1"/>
  <c r="J110" i="1"/>
  <c r="I110" i="1"/>
  <c r="H110" i="1"/>
  <c r="G110" i="1"/>
  <c r="F110" i="1"/>
  <c r="E110" i="1"/>
  <c r="P100" i="1"/>
  <c r="O100" i="1"/>
  <c r="N100" i="1"/>
  <c r="M100" i="1"/>
  <c r="L100" i="1"/>
  <c r="K100" i="1"/>
  <c r="J100" i="1"/>
  <c r="J111" i="1" s="1"/>
  <c r="H7" i="2" s="1"/>
  <c r="I100" i="1"/>
  <c r="I111" i="1" s="1"/>
  <c r="G7" i="2" s="1"/>
  <c r="H100" i="1"/>
  <c r="H111" i="1" s="1"/>
  <c r="F7" i="2" s="1"/>
  <c r="G100" i="1"/>
  <c r="F100" i="1"/>
  <c r="E100" i="1"/>
  <c r="E111" i="1" s="1"/>
  <c r="C7" i="2" s="1"/>
  <c r="P111" i="1"/>
  <c r="N7" i="2" s="1"/>
  <c r="O111" i="1"/>
  <c r="M7" i="2" s="1"/>
  <c r="N111" i="1"/>
  <c r="L7" i="2" s="1"/>
  <c r="M111" i="1"/>
  <c r="K7" i="2" s="1"/>
  <c r="L111" i="1"/>
  <c r="J7" i="2" s="1"/>
  <c r="F111" i="1"/>
  <c r="D7" i="2" s="1"/>
  <c r="P71" i="1"/>
  <c r="O71" i="1"/>
  <c r="N71" i="1"/>
  <c r="M71" i="1"/>
  <c r="L71" i="1"/>
  <c r="K71" i="1"/>
  <c r="J71" i="1"/>
  <c r="I71" i="1"/>
  <c r="H71" i="1"/>
  <c r="G71" i="1"/>
  <c r="F71" i="1"/>
  <c r="E71" i="1"/>
  <c r="P65" i="1"/>
  <c r="O65" i="1"/>
  <c r="N65" i="1"/>
  <c r="M65" i="1"/>
  <c r="L65" i="1"/>
  <c r="K65" i="1"/>
  <c r="J65" i="1"/>
  <c r="I65" i="1"/>
  <c r="H65" i="1"/>
  <c r="G65" i="1"/>
  <c r="F65" i="1"/>
  <c r="E65" i="1"/>
  <c r="P61" i="1"/>
  <c r="O61" i="1"/>
  <c r="N61" i="1"/>
  <c r="M61" i="1"/>
  <c r="L61" i="1"/>
  <c r="K61" i="1"/>
  <c r="J61" i="1"/>
  <c r="I61" i="1"/>
  <c r="H61" i="1"/>
  <c r="G61" i="1"/>
  <c r="F61" i="1"/>
  <c r="E61" i="1"/>
  <c r="P49" i="1"/>
  <c r="P50" i="1" s="1"/>
  <c r="O49" i="1"/>
  <c r="O50" i="1" s="1"/>
  <c r="N49" i="1"/>
  <c r="N50" i="1" s="1"/>
  <c r="M49" i="1"/>
  <c r="M50" i="1" s="1"/>
  <c r="L49" i="1"/>
  <c r="L50" i="1" s="1"/>
  <c r="K49" i="1"/>
  <c r="K50" i="1" s="1"/>
  <c r="J49" i="1"/>
  <c r="J50" i="1" s="1"/>
  <c r="I49" i="1"/>
  <c r="I50" i="1" s="1"/>
  <c r="H49" i="1"/>
  <c r="H50" i="1" s="1"/>
  <c r="G49" i="1"/>
  <c r="G50" i="1" s="1"/>
  <c r="F49" i="1"/>
  <c r="F50" i="1" s="1"/>
  <c r="E49" i="1"/>
  <c r="E50" i="1" s="1"/>
  <c r="P44" i="1"/>
  <c r="P72" i="1" s="1"/>
  <c r="N6" i="2" s="1"/>
  <c r="O44" i="1"/>
  <c r="N44" i="1"/>
  <c r="M44" i="1"/>
  <c r="L44" i="1"/>
  <c r="L72" i="1" s="1"/>
  <c r="J6" i="2" s="1"/>
  <c r="K44" i="1"/>
  <c r="J44" i="1"/>
  <c r="I44" i="1"/>
  <c r="H44" i="1"/>
  <c r="H72" i="1" s="1"/>
  <c r="F6" i="2" s="1"/>
  <c r="G44" i="1"/>
  <c r="F44" i="1"/>
  <c r="E44" i="1"/>
  <c r="P32" i="1"/>
  <c r="O32" i="1"/>
  <c r="N32" i="1"/>
  <c r="M32" i="1"/>
  <c r="L32" i="1"/>
  <c r="K32" i="1"/>
  <c r="J32" i="1"/>
  <c r="I32" i="1"/>
  <c r="H32" i="1"/>
  <c r="G32" i="1"/>
  <c r="F32" i="1"/>
  <c r="E32" i="1"/>
  <c r="P26" i="1"/>
  <c r="O26" i="1"/>
  <c r="N26" i="1"/>
  <c r="M26" i="1"/>
  <c r="L26" i="1"/>
  <c r="K26" i="1"/>
  <c r="J26" i="1"/>
  <c r="I26" i="1"/>
  <c r="H26" i="1"/>
  <c r="G26" i="1"/>
  <c r="F26" i="1"/>
  <c r="E26" i="1"/>
  <c r="P22" i="1"/>
  <c r="O22" i="1"/>
  <c r="N22" i="1"/>
  <c r="M22" i="1"/>
  <c r="L22" i="1"/>
  <c r="K22" i="1"/>
  <c r="J22" i="1"/>
  <c r="I22" i="1"/>
  <c r="H22" i="1"/>
  <c r="G22" i="1"/>
  <c r="F22" i="1"/>
  <c r="E22" i="1"/>
  <c r="P33" i="1"/>
  <c r="N5" i="2" s="1"/>
  <c r="O33" i="1"/>
  <c r="M5" i="2" s="1"/>
  <c r="N33" i="1"/>
  <c r="L5" i="2" s="1"/>
  <c r="M33" i="1"/>
  <c r="K5" i="2" s="1"/>
  <c r="L33" i="1"/>
  <c r="J5" i="2" s="1"/>
  <c r="K33" i="1"/>
  <c r="I5" i="2" s="1"/>
  <c r="J33" i="1"/>
  <c r="H5" i="2" s="1"/>
  <c r="I33" i="1"/>
  <c r="G5" i="2" s="1"/>
  <c r="H33" i="1"/>
  <c r="F5" i="2" s="1"/>
  <c r="G33" i="1"/>
  <c r="E5" i="2" s="1"/>
  <c r="F33" i="1"/>
  <c r="D5" i="2" s="1"/>
  <c r="E33" i="1"/>
  <c r="C5" i="2" s="1"/>
  <c r="P331" i="1" l="1"/>
  <c r="N13" i="2" s="1"/>
  <c r="N15" i="2" s="1"/>
  <c r="K111" i="1"/>
  <c r="I7" i="2" s="1"/>
  <c r="M72" i="1"/>
  <c r="K6" i="2" s="1"/>
  <c r="G111" i="1"/>
  <c r="E7" i="2" s="1"/>
  <c r="J72" i="1"/>
  <c r="H6" i="2" s="1"/>
  <c r="N72" i="1"/>
  <c r="L6" i="2" s="1"/>
  <c r="F259" i="1"/>
  <c r="D11" i="2" s="1"/>
  <c r="J259" i="1"/>
  <c r="H11" i="2" s="1"/>
  <c r="N259" i="1"/>
  <c r="L11" i="2" s="1"/>
  <c r="E259" i="1"/>
  <c r="C11" i="2" s="1"/>
  <c r="I259" i="1"/>
  <c r="G11" i="2" s="1"/>
  <c r="M259" i="1"/>
  <c r="K11" i="2" s="1"/>
  <c r="K15" i="2" s="1"/>
  <c r="H367" i="1"/>
  <c r="F14" i="2" s="1"/>
  <c r="F15" i="2" s="1"/>
  <c r="T6" i="2" s="1"/>
  <c r="T7" i="2" s="1"/>
  <c r="F72" i="1"/>
  <c r="D6" i="2" s="1"/>
  <c r="G72" i="1"/>
  <c r="E6" i="2" s="1"/>
  <c r="O72" i="1"/>
  <c r="M6" i="2" s="1"/>
  <c r="K72" i="1"/>
  <c r="I6" i="2" s="1"/>
  <c r="G259" i="1"/>
  <c r="E11" i="2" s="1"/>
  <c r="K259" i="1"/>
  <c r="I11" i="2" s="1"/>
  <c r="O259" i="1"/>
  <c r="M11" i="2" s="1"/>
  <c r="L259" i="1"/>
  <c r="J11" i="2" s="1"/>
  <c r="J15" i="2" s="1"/>
  <c r="G16" i="4"/>
  <c r="D16" i="4"/>
  <c r="C16" i="4"/>
  <c r="I7" i="3"/>
  <c r="H7" i="3"/>
  <c r="K13" i="3"/>
  <c r="H13" i="3"/>
  <c r="E72" i="1"/>
  <c r="C6" i="2" s="1"/>
  <c r="I72" i="1"/>
  <c r="G6" i="2" s="1"/>
  <c r="E16" i="4"/>
  <c r="I6" i="3"/>
  <c r="H6" i="3"/>
  <c r="F16" i="4"/>
  <c r="I15" i="2" l="1"/>
  <c r="E15" i="2"/>
  <c r="S6" i="2" s="1"/>
  <c r="S7" i="2" s="1"/>
  <c r="L15" i="2"/>
  <c r="D15" i="2"/>
  <c r="R6" i="2" s="1"/>
  <c r="R7" i="2" s="1"/>
  <c r="H15" i="2"/>
  <c r="G15" i="2"/>
  <c r="M15" i="2"/>
  <c r="C15" i="2"/>
  <c r="Q6" i="2" s="1"/>
  <c r="Q7" i="2" s="1"/>
</calcChain>
</file>

<file path=xl/sharedStrings.xml><?xml version="1.0" encoding="utf-8"?>
<sst xmlns="http://schemas.openxmlformats.org/spreadsheetml/2006/main" count="789" uniqueCount="286">
  <si>
    <r>
      <t>День:</t>
    </r>
    <r>
      <rPr>
        <sz val="12"/>
        <color rgb="FF000000"/>
        <rFont val="Times New Roman"/>
        <family val="1"/>
        <charset val="204"/>
      </rPr>
      <t xml:space="preserve"> первый</t>
    </r>
  </si>
  <si>
    <r>
      <t>Неделя:</t>
    </r>
    <r>
      <rPr>
        <sz val="12"/>
        <color rgb="FF000000"/>
        <rFont val="Times New Roman"/>
        <family val="1"/>
        <charset val="204"/>
      </rPr>
      <t xml:space="preserve"> первая</t>
    </r>
  </si>
  <si>
    <t>Возрастная категория: с 3 до 7  лет</t>
  </si>
  <si>
    <t>№ рец.</t>
  </si>
  <si>
    <t>Наименование блюда</t>
  </si>
  <si>
    <t>Масса порции, г</t>
  </si>
  <si>
    <t>Пищевые вещества, (г)</t>
  </si>
  <si>
    <t>Энергетическая ценность, (ккал)</t>
  </si>
  <si>
    <t>Витамины, (мг)</t>
  </si>
  <si>
    <t>Минеральные вещества, (мг)</t>
  </si>
  <si>
    <t>Б</t>
  </si>
  <si>
    <t>Ж</t>
  </si>
  <si>
    <t>У</t>
  </si>
  <si>
    <r>
      <t>В</t>
    </r>
    <r>
      <rPr>
        <b/>
        <vertAlign val="subscript"/>
        <sz val="12"/>
        <color rgb="FF000000"/>
        <rFont val="Times New Roman"/>
        <family val="1"/>
        <charset val="204"/>
      </rPr>
      <t>1</t>
    </r>
  </si>
  <si>
    <t>С</t>
  </si>
  <si>
    <t>А</t>
  </si>
  <si>
    <t>Е</t>
  </si>
  <si>
    <t>Ca</t>
  </si>
  <si>
    <t>P</t>
  </si>
  <si>
    <t>Mg</t>
  </si>
  <si>
    <t>Fe</t>
  </si>
  <si>
    <t>Завтрак</t>
  </si>
  <si>
    <t>173[4]</t>
  </si>
  <si>
    <t>Кондитерское Изделие Пром. Производства</t>
  </si>
  <si>
    <t>376 [4]</t>
  </si>
  <si>
    <t>Чай с сахаром</t>
  </si>
  <si>
    <t>200 /15</t>
  </si>
  <si>
    <t>Итого</t>
  </si>
  <si>
    <t>Завтрак 2</t>
  </si>
  <si>
    <t xml:space="preserve">Сок </t>
  </si>
  <si>
    <t>Обед</t>
  </si>
  <si>
    <t>ТТК 3.3</t>
  </si>
  <si>
    <t>Икра овощная(кабачковая)</t>
  </si>
  <si>
    <t>101 [4]</t>
  </si>
  <si>
    <t>Суп картофельный с рисовой крупой</t>
  </si>
  <si>
    <t>251 [4]</t>
  </si>
  <si>
    <t>Поджарка из свинины</t>
  </si>
  <si>
    <t>50/15</t>
  </si>
  <si>
    <t>378 [1]</t>
  </si>
  <si>
    <t>Каша пшенная рассыпчатая</t>
  </si>
  <si>
    <t>ТТК 7.9</t>
  </si>
  <si>
    <t>Компот из фруктов и ягод с/м</t>
  </si>
  <si>
    <t>ТТК 2.18</t>
  </si>
  <si>
    <t>Хлеб пшеничный</t>
  </si>
  <si>
    <t>ТТК 2.19</t>
  </si>
  <si>
    <t>Хлеб ржано-пшеничный</t>
  </si>
  <si>
    <t xml:space="preserve">Полдник </t>
  </si>
  <si>
    <t>3[4]</t>
  </si>
  <si>
    <t xml:space="preserve">Бутерброды с сыром </t>
  </si>
  <si>
    <t>385[4]</t>
  </si>
  <si>
    <t xml:space="preserve">Молоко кипяченое </t>
  </si>
  <si>
    <t xml:space="preserve">Ужин </t>
  </si>
  <si>
    <t>227[4]</t>
  </si>
  <si>
    <t xml:space="preserve">Яйца вареные </t>
  </si>
  <si>
    <t>ТТК 6.2</t>
  </si>
  <si>
    <t>Капуста тушеная</t>
  </si>
  <si>
    <t>ТТК 7.19</t>
  </si>
  <si>
    <t>Чай каркаде</t>
  </si>
  <si>
    <t>Итого за 1 день</t>
  </si>
  <si>
    <r>
      <t xml:space="preserve">День: </t>
    </r>
    <r>
      <rPr>
        <sz val="12"/>
        <color rgb="FF000000"/>
        <rFont val="Times New Roman"/>
        <family val="1"/>
        <charset val="204"/>
      </rPr>
      <t>второй</t>
    </r>
  </si>
  <si>
    <t>181[4]</t>
  </si>
  <si>
    <t xml:space="preserve"> Каша жидкая молочная из манной крупы с сахаром</t>
  </si>
  <si>
    <t>150/5</t>
  </si>
  <si>
    <t>Фрукты порционно</t>
  </si>
  <si>
    <t>403[4]</t>
  </si>
  <si>
    <t>Яблоки печеные</t>
  </si>
  <si>
    <t>Среднее значение по группе:</t>
  </si>
  <si>
    <t>ТТК 3.9</t>
  </si>
  <si>
    <t xml:space="preserve">Помидор свежий </t>
  </si>
  <si>
    <t>ТТК 3.10</t>
  </si>
  <si>
    <t>Помидор солёный</t>
  </si>
  <si>
    <t>ТТК 4.3</t>
  </si>
  <si>
    <t>Свекольник</t>
  </si>
  <si>
    <t>ТТК  5.1</t>
  </si>
  <si>
    <t>Котлеты куриные</t>
  </si>
  <si>
    <t>Каша рисовая рассыпчатая</t>
  </si>
  <si>
    <t>ТТК 7.7</t>
  </si>
  <si>
    <t>Компот из свежих плодов (яблок)</t>
  </si>
  <si>
    <t>Полдник</t>
  </si>
  <si>
    <t>ТТК 5.7</t>
  </si>
  <si>
    <t xml:space="preserve">Блинчики с начинкой п/ф </t>
  </si>
  <si>
    <t>Суфле куриное, запеченое со сметаной</t>
  </si>
  <si>
    <t>Каша гречневая рассыпчатая</t>
  </si>
  <si>
    <t>Хлеб ржано- пшеничный</t>
  </si>
  <si>
    <t>Итого за 2 день</t>
  </si>
  <si>
    <r>
      <t>День:</t>
    </r>
    <r>
      <rPr>
        <sz val="12"/>
        <color rgb="FF000000"/>
        <rFont val="Times New Roman"/>
        <family val="1"/>
        <charset val="204"/>
      </rPr>
      <t xml:space="preserve"> третий</t>
    </r>
  </si>
  <si>
    <t>54-1о-2020[3]</t>
  </si>
  <si>
    <t>Омлет натуральный</t>
  </si>
  <si>
    <t>1[4]</t>
  </si>
  <si>
    <t xml:space="preserve">Бутерброды с маслом </t>
  </si>
  <si>
    <t>416[5]</t>
  </si>
  <si>
    <t>Какао с молоком</t>
  </si>
  <si>
    <t>ТТК 7.2</t>
  </si>
  <si>
    <t xml:space="preserve">Кефир с сахаром </t>
  </si>
  <si>
    <t>200/15</t>
  </si>
  <si>
    <t>Огурец свежий</t>
  </si>
  <si>
    <t>ТТК 3.7</t>
  </si>
  <si>
    <t>Огурец солёный</t>
  </si>
  <si>
    <t>ТТК 3.6</t>
  </si>
  <si>
    <t>82 [4]</t>
  </si>
  <si>
    <t>Борщ с капустой и картофелем со сметаной</t>
  </si>
  <si>
    <t>200/ 10</t>
  </si>
  <si>
    <t>ТТК 5.26</t>
  </si>
  <si>
    <t>Паста с мясным соусом</t>
  </si>
  <si>
    <t>ТТК 7.8</t>
  </si>
  <si>
    <t>Компот из смеси сухофруктов</t>
  </si>
  <si>
    <t>470[4]</t>
  </si>
  <si>
    <t>Булочка Творожная</t>
  </si>
  <si>
    <t>Ужин</t>
  </si>
  <si>
    <t>ТТК 2.12</t>
  </si>
  <si>
    <t>Котлеты морковные с творогом, со сметанным соусом</t>
  </si>
  <si>
    <t>ТТК 7.3</t>
  </si>
  <si>
    <t>Кисель ягодный</t>
  </si>
  <si>
    <t>Итого за 3 день</t>
  </si>
  <si>
    <r>
      <t>День:</t>
    </r>
    <r>
      <rPr>
        <sz val="12"/>
        <color rgb="FF000000"/>
        <rFont val="Times New Roman"/>
        <family val="1"/>
        <charset val="204"/>
      </rPr>
      <t xml:space="preserve"> четвертый</t>
    </r>
  </si>
  <si>
    <t>182[4]</t>
  </si>
  <si>
    <t>Каша жидкая молочная с пшенной крупой сахаром</t>
  </si>
  <si>
    <t>Кондитерское изделие Пром.Производства</t>
  </si>
  <si>
    <t>Чай с сахаром и лимоном</t>
  </si>
  <si>
    <t>200/7/15</t>
  </si>
  <si>
    <t>102 [4]</t>
  </si>
  <si>
    <t>Суп картофельный с горохом</t>
  </si>
  <si>
    <t>ТТК 5.29</t>
  </si>
  <si>
    <t xml:space="preserve">  Полдник</t>
  </si>
  <si>
    <t>424[4]</t>
  </si>
  <si>
    <t>Булочка домашняя</t>
  </si>
  <si>
    <t>54-1о-2020 [2]</t>
  </si>
  <si>
    <t xml:space="preserve">Омлет натуральный </t>
  </si>
  <si>
    <t>Итого за 4 день</t>
  </si>
  <si>
    <r>
      <t>День:</t>
    </r>
    <r>
      <rPr>
        <sz val="12"/>
        <color rgb="FF000000"/>
        <rFont val="Times New Roman"/>
        <family val="1"/>
        <charset val="204"/>
      </rPr>
      <t xml:space="preserve"> пятый</t>
    </r>
  </si>
  <si>
    <t xml:space="preserve">Каша жидкая молочная из рисовой крупы, с сахаром </t>
  </si>
  <si>
    <t>Повидло</t>
  </si>
  <si>
    <t>ТТК 2.1</t>
  </si>
  <si>
    <t>Батон пектиновый</t>
  </si>
  <si>
    <t>13[5]</t>
  </si>
  <si>
    <t>Салат из свежих огурцов</t>
  </si>
  <si>
    <t>ТТК 4.8</t>
  </si>
  <si>
    <t>Суп картофельный с гречневой крупой</t>
  </si>
  <si>
    <t>339 [5]</t>
  </si>
  <si>
    <t>Пюре картофельное</t>
  </si>
  <si>
    <t xml:space="preserve">Сдобное булочное изделие пром. производства </t>
  </si>
  <si>
    <t>ТТК 5.17</t>
  </si>
  <si>
    <t xml:space="preserve">Котлеты  Нежные </t>
  </si>
  <si>
    <t>ТТК 6.7</t>
  </si>
  <si>
    <t>Макаронные изделия отварные</t>
  </si>
  <si>
    <t>Итого за 5 день</t>
  </si>
  <si>
    <r>
      <t>День:</t>
    </r>
    <r>
      <rPr>
        <sz val="12"/>
        <color rgb="FF000000"/>
        <rFont val="Times New Roman"/>
        <family val="1"/>
        <charset val="204"/>
      </rPr>
      <t xml:space="preserve"> шестой</t>
    </r>
  </si>
  <si>
    <r>
      <t>Неделя:</t>
    </r>
    <r>
      <rPr>
        <sz val="12"/>
        <color rgb="FF000000"/>
        <rFont val="Times New Roman"/>
        <family val="1"/>
        <charset val="204"/>
      </rPr>
      <t xml:space="preserve"> вторая</t>
    </r>
  </si>
  <si>
    <t>Каша вязкая молочная из овсяных хлопьев "Геркулес" с сахаром</t>
  </si>
  <si>
    <t>150 /5</t>
  </si>
  <si>
    <t>Кондитерское изделие пром.производства</t>
  </si>
  <si>
    <t>265[4]</t>
  </si>
  <si>
    <t>Плов из свинины</t>
  </si>
  <si>
    <t>50/100</t>
  </si>
  <si>
    <t xml:space="preserve"> Полдник</t>
  </si>
  <si>
    <t>ТТК 2.20</t>
  </si>
  <si>
    <t>Оладьи с повидлом</t>
  </si>
  <si>
    <t>60/5</t>
  </si>
  <si>
    <t>223[4]</t>
  </si>
  <si>
    <t>Запеканка из творога с повидлом</t>
  </si>
  <si>
    <t>Итого:</t>
  </si>
  <si>
    <t>Итого за 6 день</t>
  </si>
  <si>
    <r>
      <t>День:</t>
    </r>
    <r>
      <rPr>
        <sz val="12"/>
        <color rgb="FF000000"/>
        <rFont val="Times New Roman"/>
        <family val="1"/>
        <charset val="204"/>
      </rPr>
      <t xml:space="preserve"> седьмой</t>
    </r>
  </si>
  <si>
    <t xml:space="preserve"> Каша жидкая молочная из манной крупы с сахаром </t>
  </si>
  <si>
    <t>ТТК3.15</t>
  </si>
  <si>
    <t xml:space="preserve">Салат из капусты белокочанной с огурцом </t>
  </si>
  <si>
    <t>ТТК 3.15</t>
  </si>
  <si>
    <t>Салат из капусты белокочанной с морковью</t>
  </si>
  <si>
    <t>Среднее значение по подгруппе:</t>
  </si>
  <si>
    <t>ТТК 4.11</t>
  </si>
  <si>
    <t>Суп лапша по-домашнему</t>
  </si>
  <si>
    <t>200/10</t>
  </si>
  <si>
    <t>ТТК  5.43</t>
  </si>
  <si>
    <t>Наггетсы куриные</t>
  </si>
  <si>
    <t>ТТК 6.12</t>
  </si>
  <si>
    <t>Рагу из овощей</t>
  </si>
  <si>
    <t>ТТК 6.5</t>
  </si>
  <si>
    <t>Картофель тушеный в сметане</t>
  </si>
  <si>
    <t>Итого за 7 день</t>
  </si>
  <si>
    <r>
      <t>День:</t>
    </r>
    <r>
      <rPr>
        <sz val="12"/>
        <color rgb="FF000000"/>
        <rFont val="Times New Roman"/>
        <family val="1"/>
        <charset val="204"/>
      </rPr>
      <t xml:space="preserve"> восьмой</t>
    </r>
  </si>
  <si>
    <t>416 [5]</t>
  </si>
  <si>
    <t>ТТК 3.12</t>
  </si>
  <si>
    <t>Салат из запеченой свеклы</t>
  </si>
  <si>
    <t>ТТК 4.9</t>
  </si>
  <si>
    <t>Суп картофельный с мясными фрикадельками</t>
  </si>
  <si>
    <t>200 /20</t>
  </si>
  <si>
    <t>ТТК 5.14</t>
  </si>
  <si>
    <t>Колобки мясные с сыром</t>
  </si>
  <si>
    <t>70/20</t>
  </si>
  <si>
    <t>Яйца вареные</t>
  </si>
  <si>
    <t xml:space="preserve">Хлеб пшеничный </t>
  </si>
  <si>
    <t>Итого за 8 день</t>
  </si>
  <si>
    <r>
      <t>День:</t>
    </r>
    <r>
      <rPr>
        <sz val="12"/>
        <color rgb="FF000000"/>
        <rFont val="Times New Roman"/>
        <family val="1"/>
        <charset val="204"/>
      </rPr>
      <t xml:space="preserve"> девятый</t>
    </r>
  </si>
  <si>
    <t>Среднее значение по  группе:</t>
  </si>
  <si>
    <t>ТТК 3.24</t>
  </si>
  <si>
    <t>ТТК 5.41</t>
  </si>
  <si>
    <t>Фиш -кейк(минтай)</t>
  </si>
  <si>
    <t>339[5]</t>
  </si>
  <si>
    <t>Плов по-арабски</t>
  </si>
  <si>
    <t>70/130</t>
  </si>
  <si>
    <t>Итого за 9 день</t>
  </si>
  <si>
    <r>
      <t>День:</t>
    </r>
    <r>
      <rPr>
        <sz val="12"/>
        <color rgb="FF000000"/>
        <rFont val="Times New Roman"/>
        <family val="1"/>
        <charset val="204"/>
      </rPr>
      <t xml:space="preserve"> десятый</t>
    </r>
  </si>
  <si>
    <t>ТТК  5.2</t>
  </si>
  <si>
    <t>Биточки с овощами</t>
  </si>
  <si>
    <t>Макароннные изделия отварные</t>
  </si>
  <si>
    <t>ТТК 2.4</t>
  </si>
  <si>
    <t>Вареники с картофелем п/ф со сметаной</t>
  </si>
  <si>
    <t>150/10</t>
  </si>
  <si>
    <t>Итого за 10 день</t>
  </si>
  <si>
    <t>Сводная таблица о потреблении  пищевых веществ и энергии обучающихся образовательных учреждений за 10 дней</t>
  </si>
  <si>
    <t>День недели</t>
  </si>
  <si>
    <t>Энергетическая ценность на 10 дней, (ккал)</t>
  </si>
  <si>
    <t>Нормы физиологических потребностей в энергии и пищевых веществах для детей 7-11 лет, (СанПиН 2.4.5.2409-08)</t>
  </si>
  <si>
    <t xml:space="preserve">Энергетическая ценность </t>
  </si>
  <si>
    <r>
      <t>В</t>
    </r>
    <r>
      <rPr>
        <vertAlign val="subscript"/>
        <sz val="12"/>
        <color rgb="FF000000"/>
        <rFont val="Times New Roman"/>
        <family val="1"/>
        <charset val="204"/>
      </rPr>
      <t>1</t>
    </r>
  </si>
  <si>
    <t xml:space="preserve"> Ккал</t>
  </si>
  <si>
    <t>46-54,5</t>
  </si>
  <si>
    <t>47-55</t>
  </si>
  <si>
    <t>201-235</t>
  </si>
  <si>
    <t>1410-1645</t>
  </si>
  <si>
    <t>Итого за весь период</t>
  </si>
  <si>
    <t>Среднее значение за период</t>
  </si>
  <si>
    <t>Всего за 10 дней</t>
  </si>
  <si>
    <t>Среднесуточный набор пищевых продуктов за 10 дней</t>
  </si>
  <si>
    <t>к СанПиН2.3/2.4.3590-20</t>
  </si>
  <si>
    <t>№п/п</t>
  </si>
  <si>
    <t>Наименование продуктов</t>
  </si>
  <si>
    <t>Среднесуточные нормы</t>
  </si>
  <si>
    <t>Среднесуточная норма (нетто, г) 100 % (завтрак, второй завтрак, обед, полдник, ужин)</t>
  </si>
  <si>
    <t>Норма за 10 дней</t>
  </si>
  <si>
    <t>Получено фактически</t>
  </si>
  <si>
    <t>%</t>
  </si>
  <si>
    <t>Недостаток, г</t>
  </si>
  <si>
    <t>Избыток, г</t>
  </si>
  <si>
    <t>Мука пшеничная</t>
  </si>
  <si>
    <t>Крупы, бобовые</t>
  </si>
  <si>
    <t>Макаронные изделия</t>
  </si>
  <si>
    <t>Картофель</t>
  </si>
  <si>
    <t>Овощи свежие, зелень</t>
  </si>
  <si>
    <t>Фрукты (плоды) свежие</t>
  </si>
  <si>
    <t>Фрукты (плоды) сухие, шиповник, кисель</t>
  </si>
  <si>
    <t xml:space="preserve">Соки плодоовощные, напитки витаминизированные </t>
  </si>
  <si>
    <t>Мясо жилованное 1 кат. (нетто)</t>
  </si>
  <si>
    <t>Цыплята 1 кат. (нетто)</t>
  </si>
  <si>
    <t>Рыба-филе (нетто)</t>
  </si>
  <si>
    <t>Молоко, молочная и кисломолочная продукция</t>
  </si>
  <si>
    <t>Творог 5%-9%</t>
  </si>
  <si>
    <t>Сыр</t>
  </si>
  <si>
    <t>Сметана</t>
  </si>
  <si>
    <t>Масло сливочное</t>
  </si>
  <si>
    <t>Масло растительное</t>
  </si>
  <si>
    <t>Яйцо</t>
  </si>
  <si>
    <t>Сахар</t>
  </si>
  <si>
    <t>Кондитерские изделия</t>
  </si>
  <si>
    <t>Крахмал</t>
  </si>
  <si>
    <t>Какао-порошок</t>
  </si>
  <si>
    <t>Чай</t>
  </si>
  <si>
    <t>Дрожжи хлебопекарные</t>
  </si>
  <si>
    <t>Соль</t>
  </si>
  <si>
    <t xml:space="preserve">Суммарный объем блюд по приемам пищи в соответствии с СанПиН 2.3/2.4.3590-20 </t>
  </si>
  <si>
    <t>Дни недели</t>
  </si>
  <si>
    <t>Второй завтрак</t>
  </si>
  <si>
    <r>
      <t> </t>
    </r>
    <r>
      <rPr>
        <b/>
        <sz val="14"/>
        <color rgb="FF000000"/>
        <rFont val="Times New Roman"/>
        <family val="1"/>
        <charset val="204"/>
      </rPr>
      <t xml:space="preserve">Показатели нормы </t>
    </r>
  </si>
  <si>
    <t>Среднее за 10 дней</t>
  </si>
  <si>
    <t>Библиография</t>
  </si>
  <si>
    <t>1.Сборник рецептур блюд и кулинарных изделий: Для предприятий общественного питания /  Авт.-сост.: А. И. Здобнов, В. А. Цыганенко, М. И. Пересичный. – К. : Арий, М.: Лада, 2008. – 688 с.</t>
  </si>
  <si>
    <t>2. Сборник рецептур блюд и типовых меню для организации питания детей школьного возраста / ред. совет: ФБУН «Новосибирский НИИ гигиены» Роспотребнадзора (И.И. Новикова и др.) и др., 2021. – 289 с.</t>
  </si>
  <si>
    <t>3. Сборник рецептур блюд и типовых меню для организации питания обучающихся 1-4 классов общеобразовательных организаций / ред. совет: ФБУН «Новосибирский НИИ гигиены» Роспотребнадзора (И.И. Новикова и др.) и др., 2021. – 192 с.</t>
  </si>
  <si>
    <t>4.Сборник технических нормативов – Сборник рецептур на продукцию для обучающихся во всех образовательных учреждениях / Под ред. М.П. Могильного и В.А. Тутельяна. – М.: ДеЛи плюс, 2017. – 544 с.</t>
  </si>
  <si>
    <t>5.Сборник технических нормативов – Сборник рецептур на продукцию для питания детей в дошкольных образовательных организациях / Под ред. М.П. Могильного и  В.А.Тутельяна.- М.: ДеЛи  плюс , 2015 .-640 с.</t>
  </si>
  <si>
    <t>6. Справочник «Химический состав российских пищевых продуктов»/ Под ред. И. М. Скурихина, В. А. Тутельяна. – М. : ДеЛи принт, 2002. – 236 с.</t>
  </si>
  <si>
    <t>__________________________________________________________________________________________________</t>
  </si>
  <si>
    <t>Пояснение</t>
  </si>
  <si>
    <t>* При приготовлении блюд используются овощи и фрукты урожая 2022-2023гг. После 1  марта допускается использовать только после термической обработки.</t>
  </si>
  <si>
    <t>54-3г-2020 [2]</t>
  </si>
  <si>
    <t>Макароны отварные с сыром</t>
  </si>
  <si>
    <t>150/15</t>
  </si>
  <si>
    <t>ТТК 5.35</t>
  </si>
  <si>
    <t>Котлета рыбная из минтая</t>
  </si>
  <si>
    <t>ТТК 2.8</t>
  </si>
  <si>
    <t>Запеканка творожно-рисовая, со сгущеным молоком</t>
  </si>
  <si>
    <t>150 /10</t>
  </si>
  <si>
    <t>ТТК 4.5</t>
  </si>
  <si>
    <t xml:space="preserve">Салат из помидоров с сыром </t>
  </si>
  <si>
    <t>88[5]</t>
  </si>
  <si>
    <t>Щи из свежей капусты и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</si>
</sst>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rgb="FF000000"/>
      <name val="Calibri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  <font>
      <b/>
      <vertAlign val="subscript"/>
      <sz val="12"/>
      <color rgb="FF000000"/>
      <name val="Times New Roman"/>
      <family val="1"/>
      <charset val="204"/>
    </font>
    <font>
      <vertAlign val="subscript"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6E6E6"/>
        <bgColor rgb="FFE6E6E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</fills>
  <borders count="21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ashed">
        <color auto="1"/>
      </right>
      <top style="dotted">
        <color auto="1"/>
      </top>
      <bottom style="dotted">
        <color auto="1"/>
      </bottom>
      <diagonal/>
    </border>
    <border>
      <left style="dash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NumberFormat="1" applyFont="1" applyFill="1" applyBorder="1" applyAlignment="1" applyProtection="1"/>
    <xf numFmtId="2" fontId="2" fillId="0" borderId="0" xfId="0" applyNumberFormat="1" applyFont="1" applyFill="1" applyBorder="1" applyAlignment="1" applyProtection="1">
      <alignment vertical="center"/>
    </xf>
    <xf numFmtId="1" fontId="2" fillId="0" borderId="0" xfId="0" applyNumberFormat="1" applyFont="1" applyFill="1" applyBorder="1" applyAlignment="1" applyProtection="1">
      <alignment vertical="center"/>
    </xf>
    <xf numFmtId="2" fontId="2" fillId="2" borderId="0" xfId="0" applyNumberFormat="1" applyFont="1" applyFill="1" applyBorder="1" applyAlignment="1" applyProtection="1"/>
    <xf numFmtId="2" fontId="3" fillId="0" borderId="0" xfId="0" applyNumberFormat="1" applyFont="1" applyFill="1" applyBorder="1" applyAlignment="1" applyProtection="1">
      <alignment vertical="center"/>
    </xf>
    <xf numFmtId="2" fontId="3" fillId="2" borderId="0" xfId="0" applyNumberFormat="1" applyFont="1" applyFill="1" applyBorder="1" applyAlignment="1" applyProtection="1"/>
    <xf numFmtId="1" fontId="2" fillId="2" borderId="0" xfId="0" applyNumberFormat="1" applyFont="1" applyFill="1" applyBorder="1" applyAlignment="1" applyProtection="1"/>
    <xf numFmtId="2" fontId="2" fillId="2" borderId="0" xfId="0" applyNumberFormat="1" applyFont="1" applyFill="1" applyBorder="1" applyAlignment="1" applyProtection="1">
      <alignment horizontal="center" vertical="center"/>
    </xf>
    <xf numFmtId="2" fontId="4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/>
    <xf numFmtId="2" fontId="3" fillId="2" borderId="1" xfId="0" applyNumberFormat="1" applyFont="1" applyFill="1" applyBorder="1" applyAlignment="1" applyProtection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left" vertical="center" wrapText="1"/>
    </xf>
    <xf numFmtId="1" fontId="4" fillId="2" borderId="1" xfId="0" applyNumberFormat="1" applyFont="1" applyFill="1" applyBorder="1" applyAlignment="1" applyProtection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 wrapText="1"/>
    </xf>
    <xf numFmtId="2" fontId="3" fillId="3" borderId="1" xfId="0" applyNumberFormat="1" applyFont="1" applyFill="1" applyBorder="1" applyAlignment="1" applyProtection="1">
      <alignment horizontal="center" vertical="center" wrapText="1"/>
    </xf>
    <xf numFmtId="1" fontId="3" fillId="3" borderId="1" xfId="0" applyNumberFormat="1" applyFont="1" applyFill="1" applyBorder="1" applyAlignment="1" applyProtection="1">
      <alignment horizontal="center" vertical="center" wrapText="1"/>
    </xf>
    <xf numFmtId="2" fontId="5" fillId="4" borderId="1" xfId="0" applyNumberFormat="1" applyFont="1" applyFill="1" applyBorder="1" applyAlignment="1" applyProtection="1">
      <alignment horizontal="center" vertical="center" wrapText="1"/>
    </xf>
    <xf numFmtId="2" fontId="5" fillId="4" borderId="1" xfId="0" applyNumberFormat="1" applyFont="1" applyFill="1" applyBorder="1" applyAlignment="1" applyProtection="1">
      <alignment horizontal="left" vertical="center" wrapText="1"/>
    </xf>
    <xf numFmtId="1" fontId="5" fillId="4" borderId="1" xfId="0" applyNumberFormat="1" applyFont="1" applyFill="1" applyBorder="1" applyAlignment="1" applyProtection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center" wrapText="1"/>
    </xf>
    <xf numFmtId="2" fontId="6" fillId="4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2" fontId="4" fillId="4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2" fontId="7" fillId="2" borderId="1" xfId="0" applyNumberFormat="1" applyFont="1" applyFill="1" applyBorder="1" applyAlignment="1" applyProtection="1">
      <alignment horizontal="center" vertical="center" wrapText="1"/>
    </xf>
    <xf numFmtId="2" fontId="3" fillId="2" borderId="0" xfId="0" applyNumberFormat="1" applyFont="1" applyFill="1" applyBorder="1" applyAlignment="1" applyProtection="1">
      <alignment horizontal="center" vertical="top" wrapText="1"/>
    </xf>
    <xf numFmtId="1" fontId="3" fillId="2" borderId="0" xfId="0" applyNumberFormat="1" applyFont="1" applyFill="1" applyBorder="1" applyAlignment="1" applyProtection="1">
      <alignment horizontal="center" vertical="top" wrapText="1"/>
    </xf>
    <xf numFmtId="2" fontId="3" fillId="2" borderId="0" xfId="0" applyNumberFormat="1" applyFont="1" applyFill="1" applyBorder="1" applyAlignment="1" applyProtection="1">
      <alignment horizontal="center" vertical="center" wrapText="1"/>
    </xf>
    <xf numFmtId="2" fontId="2" fillId="4" borderId="1" xfId="0" applyNumberFormat="1" applyFont="1" applyFill="1" applyBorder="1" applyAlignment="1" applyProtection="1">
      <alignment horizontal="center" vertical="center" wrapText="1"/>
    </xf>
    <xf numFmtId="2" fontId="3" fillId="4" borderId="1" xfId="0" applyNumberFormat="1" applyFont="1" applyFill="1" applyBorder="1" applyAlignment="1" applyProtection="1">
      <alignment horizontal="center" vertical="center" wrapText="1"/>
    </xf>
    <xf numFmtId="2" fontId="4" fillId="2" borderId="1" xfId="0" applyNumberFormat="1" applyFont="1" applyFill="1" applyBorder="1" applyAlignment="1" applyProtection="1">
      <alignment horizontal="center" vertical="center" wrapText="1"/>
    </xf>
    <xf numFmtId="2" fontId="4" fillId="2" borderId="1" xfId="0" applyNumberFormat="1" applyFont="1" applyFill="1" applyBorder="1" applyAlignment="1" applyProtection="1">
      <alignment horizontal="left" vertical="center" wrapText="1"/>
    </xf>
    <xf numFmtId="2" fontId="2" fillId="2" borderId="5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2" fontId="3" fillId="3" borderId="5" xfId="0" applyNumberFormat="1" applyFont="1" applyFill="1" applyBorder="1" applyAlignment="1" applyProtection="1">
      <alignment horizontal="center" vertical="center" wrapText="1"/>
    </xf>
    <xf numFmtId="2" fontId="7" fillId="2" borderId="5" xfId="0" applyNumberFormat="1" applyFont="1" applyFill="1" applyBorder="1" applyAlignment="1" applyProtection="1">
      <alignment horizontal="center" vertical="center" wrapText="1"/>
    </xf>
    <xf numFmtId="2" fontId="2" fillId="3" borderId="1" xfId="0" applyNumberFormat="1" applyFont="1" applyFill="1" applyBorder="1" applyAlignment="1" applyProtection="1">
      <alignment horizontal="center" vertical="center" wrapText="1"/>
    </xf>
    <xf numFmtId="2" fontId="5" fillId="4" borderId="6" xfId="0" applyNumberFormat="1" applyFont="1" applyFill="1" applyBorder="1" applyAlignment="1" applyProtection="1">
      <alignment horizontal="center" vertical="center" wrapText="1"/>
    </xf>
    <xf numFmtId="2" fontId="5" fillId="4" borderId="6" xfId="0" applyNumberFormat="1" applyFont="1" applyFill="1" applyBorder="1" applyAlignment="1" applyProtection="1">
      <alignment horizontal="left" vertical="center" wrapText="1"/>
    </xf>
    <xf numFmtId="1" fontId="5" fillId="4" borderId="6" xfId="0" applyNumberFormat="1" applyFont="1" applyFill="1" applyBorder="1" applyAlignment="1" applyProtection="1">
      <alignment horizontal="center" vertical="center" wrapText="1"/>
    </xf>
    <xf numFmtId="49" fontId="5" fillId="4" borderId="1" xfId="0" applyNumberFormat="1" applyFont="1" applyFill="1" applyBorder="1" applyAlignment="1" applyProtection="1">
      <alignment horizontal="center" vertical="center" wrapText="1"/>
    </xf>
    <xf numFmtId="1" fontId="4" fillId="4" borderId="1" xfId="0" applyNumberFormat="1" applyFont="1" applyFill="1" applyBorder="1" applyAlignment="1" applyProtection="1">
      <alignment horizontal="center" vertical="center" wrapText="1"/>
    </xf>
    <xf numFmtId="0" fontId="5" fillId="4" borderId="1" xfId="0" applyNumberFormat="1" applyFont="1" applyFill="1" applyBorder="1" applyAlignment="1" applyProtection="1">
      <alignment horizontal="center" vertical="center" wrapText="1"/>
    </xf>
    <xf numFmtId="1" fontId="4" fillId="3" borderId="1" xfId="0" applyNumberFormat="1" applyFont="1" applyFill="1" applyBorder="1" applyAlignment="1" applyProtection="1">
      <alignment horizontal="center" vertical="center" wrapText="1"/>
    </xf>
    <xf numFmtId="2" fontId="3" fillId="2" borderId="6" xfId="0" applyNumberFormat="1" applyFont="1" applyFill="1" applyBorder="1" applyAlignment="1" applyProtection="1">
      <alignment horizontal="center" vertical="center" wrapText="1"/>
    </xf>
    <xf numFmtId="2" fontId="3" fillId="2" borderId="6" xfId="0" applyNumberFormat="1" applyFont="1" applyFill="1" applyBorder="1" applyAlignment="1" applyProtection="1">
      <alignment horizontal="left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1" fontId="3" fillId="2" borderId="6" xfId="0" applyNumberFormat="1" applyFont="1" applyFill="1" applyBorder="1" applyAlignment="1" applyProtection="1">
      <alignment horizontal="center" vertical="center" wrapText="1"/>
    </xf>
    <xf numFmtId="2" fontId="3" fillId="3" borderId="6" xfId="0" applyNumberFormat="1" applyFont="1" applyFill="1" applyBorder="1" applyAlignment="1" applyProtection="1">
      <alignment horizontal="center" vertical="center" wrapText="1"/>
    </xf>
    <xf numFmtId="1" fontId="3" fillId="3" borderId="6" xfId="0" applyNumberFormat="1" applyFont="1" applyFill="1" applyBorder="1" applyAlignment="1" applyProtection="1">
      <alignment horizontal="center" vertical="center" wrapText="1"/>
    </xf>
    <xf numFmtId="1" fontId="4" fillId="2" borderId="6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2" fontId="3" fillId="3" borderId="1" xfId="0" applyNumberFormat="1" applyFont="1" applyFill="1" applyBorder="1" applyAlignment="1" applyProtection="1">
      <alignment horizontal="left" vertical="center" wrapText="1"/>
    </xf>
    <xf numFmtId="2" fontId="3" fillId="2" borderId="9" xfId="0" applyNumberFormat="1" applyFont="1" applyFill="1" applyBorder="1" applyAlignment="1" applyProtection="1">
      <alignment horizontal="center" vertical="center" wrapText="1"/>
    </xf>
    <xf numFmtId="2" fontId="3" fillId="3" borderId="9" xfId="0" applyNumberFormat="1" applyFont="1" applyFill="1" applyBorder="1" applyAlignment="1" applyProtection="1">
      <alignment horizontal="center" vertical="center" wrapText="1"/>
    </xf>
    <xf numFmtId="2" fontId="3" fillId="2" borderId="1" xfId="0" applyNumberFormat="1" applyFont="1" applyFill="1" applyBorder="1" applyAlignment="1" applyProtection="1">
      <alignment vertical="center" wrapText="1"/>
    </xf>
    <xf numFmtId="2" fontId="8" fillId="0" borderId="0" xfId="0" applyNumberFormat="1" applyFont="1" applyFill="1" applyBorder="1" applyAlignment="1" applyProtection="1"/>
    <xf numFmtId="2" fontId="2" fillId="0" borderId="10" xfId="0" applyNumberFormat="1" applyFont="1" applyFill="1" applyBorder="1" applyAlignment="1" applyProtection="1">
      <alignment horizontal="center" wrapText="1"/>
    </xf>
    <xf numFmtId="2" fontId="3" fillId="0" borderId="15" xfId="0" applyNumberFormat="1" applyFont="1" applyFill="1" applyBorder="1" applyAlignment="1" applyProtection="1">
      <alignment horizontal="center" vertical="top" wrapText="1"/>
    </xf>
    <xf numFmtId="2" fontId="2" fillId="0" borderId="10" xfId="0" applyNumberFormat="1" applyFont="1" applyFill="1" applyBorder="1" applyAlignment="1" applyProtection="1">
      <alignment horizontal="center" vertical="top" wrapText="1"/>
    </xf>
    <xf numFmtId="2" fontId="3" fillId="0" borderId="17" xfId="0" applyNumberFormat="1" applyFont="1" applyFill="1" applyBorder="1" applyAlignment="1" applyProtection="1">
      <alignment horizontal="center" vertical="top" wrapText="1"/>
    </xf>
    <xf numFmtId="2" fontId="3" fillId="0" borderId="18" xfId="0" applyNumberFormat="1" applyFont="1" applyFill="1" applyBorder="1" applyAlignment="1" applyProtection="1">
      <alignment horizontal="center" vertical="top" wrapText="1"/>
    </xf>
    <xf numFmtId="1" fontId="2" fillId="0" borderId="10" xfId="0" applyNumberFormat="1" applyFont="1" applyFill="1" applyBorder="1" applyAlignment="1" applyProtection="1">
      <alignment horizontal="center" vertical="top" wrapText="1"/>
    </xf>
    <xf numFmtId="2" fontId="3" fillId="0" borderId="17" xfId="0" applyNumberFormat="1" applyFont="1" applyFill="1" applyBorder="1" applyAlignment="1" applyProtection="1">
      <alignment horizontal="center" wrapText="1"/>
    </xf>
    <xf numFmtId="2" fontId="3" fillId="0" borderId="18" xfId="0" applyNumberFormat="1" applyFont="1" applyFill="1" applyBorder="1" applyAlignment="1" applyProtection="1">
      <alignment horizontal="center" wrapText="1"/>
    </xf>
    <xf numFmtId="2" fontId="2" fillId="0" borderId="17" xfId="0" applyNumberFormat="1" applyFont="1" applyFill="1" applyBorder="1" applyAlignment="1" applyProtection="1">
      <alignment horizontal="center" vertical="top" wrapText="1"/>
    </xf>
    <xf numFmtId="2" fontId="8" fillId="0" borderId="17" xfId="0" applyNumberFormat="1" applyFont="1" applyFill="1" applyBorder="1" applyAlignment="1" applyProtection="1">
      <alignment horizontal="center" wrapText="1"/>
    </xf>
    <xf numFmtId="2" fontId="7" fillId="0" borderId="10" xfId="0" applyNumberFormat="1" applyFont="1" applyFill="1" applyBorder="1" applyAlignment="1" applyProtection="1">
      <alignment horizontal="center" wrapText="1"/>
    </xf>
    <xf numFmtId="2" fontId="3" fillId="0" borderId="10" xfId="0" applyNumberFormat="1" applyFont="1" applyFill="1" applyBorder="1" applyAlignment="1" applyProtection="1">
      <alignment horizontal="center" wrapText="1"/>
    </xf>
    <xf numFmtId="0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3" fillId="0" borderId="19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2" borderId="10" xfId="0" applyNumberFormat="1" applyFont="1" applyFill="1" applyBorder="1" applyAlignment="1" applyProtection="1">
      <alignment vertical="center" wrapText="1"/>
    </xf>
    <xf numFmtId="1" fontId="2" fillId="0" borderId="10" xfId="0" applyNumberFormat="1" applyFont="1" applyFill="1" applyBorder="1" applyAlignment="1" applyProtection="1">
      <alignment horizontal="center" vertical="center" wrapText="1"/>
    </xf>
    <xf numFmtId="0" fontId="2" fillId="2" borderId="10" xfId="0" applyNumberFormat="1" applyFont="1" applyFill="1" applyBorder="1" applyAlignment="1" applyProtection="1">
      <alignment horizontal="justify" vertical="center" wrapText="1"/>
    </xf>
    <xf numFmtId="0" fontId="2" fillId="0" borderId="10" xfId="0" applyNumberFormat="1" applyFont="1" applyFill="1" applyBorder="1" applyAlignment="1" applyProtection="1">
      <alignment horizontal="justify" vertical="center" wrapText="1"/>
    </xf>
    <xf numFmtId="0" fontId="2" fillId="0" borderId="10" xfId="0" applyNumberFormat="1" applyFont="1" applyFill="1" applyBorder="1" applyAlignment="1" applyProtection="1">
      <alignment vertical="center" wrapText="1"/>
    </xf>
    <xf numFmtId="0" fontId="12" fillId="0" borderId="0" xfId="0" applyNumberFormat="1" applyFont="1" applyFill="1" applyBorder="1" applyAlignment="1" applyProtection="1"/>
    <xf numFmtId="0" fontId="9" fillId="0" borderId="10" xfId="0" applyNumberFormat="1" applyFont="1" applyFill="1" applyBorder="1" applyAlignment="1" applyProtection="1">
      <alignment horizontal="center" vertical="center" wrapText="1"/>
    </xf>
    <xf numFmtId="1" fontId="9" fillId="0" borderId="10" xfId="0" applyNumberFormat="1" applyFont="1" applyFill="1" applyBorder="1" applyAlignment="1" applyProtection="1">
      <alignment horizontal="center" vertical="center" wrapText="1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1" fontId="1" fillId="0" borderId="10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/>
    </xf>
    <xf numFmtId="1" fontId="9" fillId="0" borderId="10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justify" vertical="center"/>
    </xf>
    <xf numFmtId="0" fontId="13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center"/>
    </xf>
    <xf numFmtId="2" fontId="3" fillId="2" borderId="1" xfId="0" applyNumberFormat="1" applyFont="1" applyFill="1" applyBorder="1" applyAlignment="1" applyProtection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 vertical="center" wrapText="1"/>
    </xf>
    <xf numFmtId="2" fontId="3" fillId="2" borderId="2" xfId="0" applyNumberFormat="1" applyFont="1" applyFill="1" applyBorder="1" applyAlignment="1" applyProtection="1">
      <alignment horizontal="center" vertical="center" wrapText="1"/>
    </xf>
    <xf numFmtId="2" fontId="3" fillId="2" borderId="3" xfId="0" applyNumberFormat="1" applyFont="1" applyFill="1" applyBorder="1" applyAlignment="1" applyProtection="1">
      <alignment horizontal="center" vertical="center" wrapText="1"/>
    </xf>
    <xf numFmtId="2" fontId="3" fillId="2" borderId="4" xfId="0" applyNumberFormat="1" applyFont="1" applyFill="1" applyBorder="1" applyAlignment="1" applyProtection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 wrapText="1"/>
    </xf>
    <xf numFmtId="1" fontId="3" fillId="2" borderId="1" xfId="0" applyNumberFormat="1" applyFont="1" applyFill="1" applyBorder="1" applyAlignment="1" applyProtection="1">
      <alignment horizontal="center" wrapText="1"/>
    </xf>
    <xf numFmtId="2" fontId="3" fillId="2" borderId="1" xfId="0" applyNumberFormat="1" applyFont="1" applyFill="1" applyBorder="1" applyAlignment="1" applyProtection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 vertical="center" wrapText="1"/>
    </xf>
    <xf numFmtId="2" fontId="3" fillId="2" borderId="8" xfId="0" applyNumberFormat="1" applyFont="1" applyFill="1" applyBorder="1" applyAlignment="1" applyProtection="1">
      <alignment horizontal="center" vertical="center" wrapText="1"/>
    </xf>
    <xf numFmtId="2" fontId="3" fillId="2" borderId="7" xfId="0" applyNumberFormat="1" applyFont="1" applyFill="1" applyBorder="1" applyAlignment="1" applyProtection="1">
      <alignment horizontal="center" vertical="center" wrapText="1"/>
    </xf>
    <xf numFmtId="2" fontId="9" fillId="0" borderId="0" xfId="0" applyNumberFormat="1" applyFont="1" applyFill="1" applyBorder="1" applyAlignment="1" applyProtection="1">
      <alignment horizontal="center" wrapText="1"/>
    </xf>
    <xf numFmtId="2" fontId="3" fillId="0" borderId="12" xfId="0" applyNumberFormat="1" applyFont="1" applyFill="1" applyBorder="1" applyAlignment="1" applyProtection="1">
      <alignment horizontal="center" vertical="top" wrapText="1"/>
    </xf>
    <xf numFmtId="2" fontId="3" fillId="0" borderId="13" xfId="0" applyNumberFormat="1" applyFont="1" applyFill="1" applyBorder="1" applyAlignment="1" applyProtection="1">
      <alignment horizontal="center" vertical="top" wrapText="1"/>
    </xf>
    <xf numFmtId="2" fontId="3" fillId="0" borderId="14" xfId="0" applyNumberFormat="1" applyFont="1" applyFill="1" applyBorder="1" applyAlignment="1" applyProtection="1">
      <alignment horizontal="center" vertical="top" wrapText="1"/>
    </xf>
    <xf numFmtId="2" fontId="2" fillId="0" borderId="11" xfId="0" applyNumberFormat="1" applyFont="1" applyFill="1" applyBorder="1" applyAlignment="1" applyProtection="1">
      <alignment horizontal="center" vertical="top" wrapText="1"/>
    </xf>
    <xf numFmtId="2" fontId="2" fillId="0" borderId="16" xfId="0" applyNumberFormat="1" applyFont="1" applyFill="1" applyBorder="1" applyAlignment="1" applyProtection="1">
      <alignment horizontal="center" vertical="top" wrapText="1"/>
    </xf>
    <xf numFmtId="2" fontId="2" fillId="0" borderId="18" xfId="0" applyNumberFormat="1" applyFont="1" applyFill="1" applyBorder="1" applyAlignment="1" applyProtection="1">
      <alignment horizontal="center" vertical="top" wrapText="1"/>
    </xf>
    <xf numFmtId="2" fontId="2" fillId="0" borderId="10" xfId="0" applyNumberFormat="1" applyFont="1" applyFill="1" applyBorder="1" applyAlignment="1" applyProtection="1">
      <alignment horizontal="center" wrapText="1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20" xfId="0" applyNumberFormat="1" applyFont="1" applyFill="1" applyBorder="1" applyAlignment="1" applyProtection="1">
      <alignment horizontal="center" vertical="center" wrapText="1"/>
    </xf>
    <xf numFmtId="2" fontId="16" fillId="5" borderId="1" xfId="0" applyNumberFormat="1" applyFont="1" applyFill="1" applyBorder="1" applyAlignment="1">
      <alignment horizontal="center" vertical="center" wrapText="1"/>
    </xf>
    <xf numFmtId="2" fontId="16" fillId="5" borderId="1" xfId="0" applyNumberFormat="1" applyFont="1" applyFill="1" applyBorder="1" applyAlignment="1">
      <alignment horizontal="left" vertical="center" wrapText="1"/>
    </xf>
    <xf numFmtId="1" fontId="16" fillId="5" borderId="1" xfId="0" applyNumberFormat="1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0" fontId="16" fillId="5" borderId="1" xfId="0" applyNumberFormat="1" applyFont="1" applyFill="1" applyBorder="1" applyAlignment="1">
      <alignment horizontal="center" vertical="center" wrapText="1"/>
    </xf>
    <xf numFmtId="2" fontId="16" fillId="6" borderId="1" xfId="0" applyNumberFormat="1" applyFont="1" applyFill="1" applyBorder="1" applyAlignment="1">
      <alignment horizontal="center" vertical="center" wrapText="1"/>
    </xf>
    <xf numFmtId="1" fontId="16" fillId="6" borderId="1" xfId="0" applyNumberFormat="1" applyFont="1" applyFill="1" applyBorder="1" applyAlignment="1">
      <alignment horizontal="center" vertical="center" wrapText="1"/>
    </xf>
    <xf numFmtId="2" fontId="16" fillId="5" borderId="1" xfId="0" applyNumberFormat="1" applyFont="1" applyFill="1" applyBorder="1" applyAlignment="1">
      <alignment vertical="center" wrapText="1"/>
    </xf>
    <xf numFmtId="2" fontId="17" fillId="5" borderId="1" xfId="0" applyNumberFormat="1" applyFont="1" applyFill="1" applyBorder="1" applyAlignment="1">
      <alignment horizontal="center" vertical="center" wrapText="1"/>
    </xf>
    <xf numFmtId="1" fontId="3" fillId="7" borderId="1" xfId="0" applyNumberFormat="1" applyFont="1" applyFill="1" applyBorder="1" applyAlignment="1" applyProtection="1">
      <alignment horizontal="center" vertical="center" wrapText="1"/>
    </xf>
    <xf numFmtId="2" fontId="2" fillId="7" borderId="1" xfId="0" applyNumberFormat="1" applyFont="1" applyFill="1" applyBorder="1" applyAlignment="1" applyProtection="1">
      <alignment horizontal="center" vertical="center" wrapText="1"/>
    </xf>
    <xf numFmtId="2" fontId="2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7"/>
  <sheetViews>
    <sheetView topLeftCell="B158" workbookViewId="0">
      <selection activeCell="B172" sqref="B172:P172"/>
    </sheetView>
  </sheetViews>
  <sheetFormatPr defaultColWidth="9.140625" defaultRowHeight="15.75" customHeight="1" x14ac:dyDescent="0.3"/>
  <cols>
    <col min="1" max="1" width="0" style="2" hidden="1" customWidth="1"/>
    <col min="2" max="2" width="14.7109375" style="2" customWidth="1"/>
    <col min="3" max="3" width="43.42578125" style="2" customWidth="1"/>
    <col min="4" max="4" width="12.42578125" style="3" customWidth="1"/>
    <col min="5" max="5" width="11.28515625" style="2" customWidth="1"/>
    <col min="6" max="6" width="8.85546875" style="2" customWidth="1"/>
    <col min="7" max="7" width="11.85546875" style="2" customWidth="1"/>
    <col min="8" max="8" width="12.85546875" style="2" customWidth="1"/>
    <col min="9" max="9" width="10.5703125" style="2" customWidth="1"/>
    <col min="10" max="10" width="8.85546875" style="2" customWidth="1"/>
    <col min="11" max="11" width="9.85546875" style="2" customWidth="1"/>
    <col min="12" max="12" width="7.85546875" style="2" customWidth="1"/>
    <col min="13" max="13" width="10.28515625" style="2" customWidth="1"/>
    <col min="14" max="14" width="11.28515625" style="2" customWidth="1"/>
    <col min="15" max="15" width="10.7109375" style="2" customWidth="1"/>
    <col min="16" max="16" width="7.85546875" style="2" customWidth="1"/>
    <col min="17" max="17" width="9" style="2" customWidth="1"/>
    <col min="18" max="16384" width="9.140625" style="1"/>
  </cols>
  <sheetData>
    <row r="1" spans="1:16" s="4" customFormat="1" x14ac:dyDescent="0.25">
      <c r="B1" s="5" t="s">
        <v>0</v>
      </c>
      <c r="C1" s="6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s="4" customFormat="1" x14ac:dyDescent="0.25">
      <c r="B2" s="5" t="s">
        <v>1</v>
      </c>
      <c r="C2" s="6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s="4" customFormat="1" x14ac:dyDescent="0.25">
      <c r="B3" s="9" t="s">
        <v>2</v>
      </c>
      <c r="C3" s="6"/>
      <c r="D3" s="7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s="10" customFormat="1" ht="46.5" customHeight="1" x14ac:dyDescent="0.3">
      <c r="B4" s="104" t="s">
        <v>3</v>
      </c>
      <c r="C4" s="104" t="s">
        <v>4</v>
      </c>
      <c r="D4" s="105" t="s">
        <v>5</v>
      </c>
      <c r="E4" s="104" t="s">
        <v>6</v>
      </c>
      <c r="F4" s="104"/>
      <c r="G4" s="104"/>
      <c r="H4" s="104" t="s">
        <v>7</v>
      </c>
      <c r="I4" s="104" t="s">
        <v>8</v>
      </c>
      <c r="J4" s="104"/>
      <c r="K4" s="104"/>
      <c r="L4" s="104"/>
      <c r="M4" s="104" t="s">
        <v>9</v>
      </c>
      <c r="N4" s="104"/>
      <c r="O4" s="104"/>
      <c r="P4" s="104"/>
    </row>
    <row r="5" spans="1:16" s="10" customFormat="1" ht="27.75" customHeight="1" x14ac:dyDescent="0.3">
      <c r="B5" s="104"/>
      <c r="C5" s="104"/>
      <c r="D5" s="105"/>
      <c r="E5" s="11" t="s">
        <v>10</v>
      </c>
      <c r="F5" s="11" t="s">
        <v>11</v>
      </c>
      <c r="G5" s="11" t="s">
        <v>12</v>
      </c>
      <c r="H5" s="104"/>
      <c r="I5" s="11" t="s">
        <v>13</v>
      </c>
      <c r="J5" s="11" t="s">
        <v>14</v>
      </c>
      <c r="K5" s="11" t="s">
        <v>15</v>
      </c>
      <c r="L5" s="11" t="s">
        <v>16</v>
      </c>
      <c r="M5" s="11" t="s">
        <v>17</v>
      </c>
      <c r="N5" s="11" t="s">
        <v>18</v>
      </c>
      <c r="O5" s="11" t="s">
        <v>19</v>
      </c>
      <c r="P5" s="11" t="s">
        <v>20</v>
      </c>
    </row>
    <row r="6" spans="1:16" s="10" customFormat="1" ht="18.75" x14ac:dyDescent="0.3">
      <c r="B6" s="104" t="s">
        <v>21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</row>
    <row r="7" spans="1:16" s="10" customFormat="1" ht="33.75" customHeight="1" x14ac:dyDescent="0.3">
      <c r="A7" s="2">
        <v>1</v>
      </c>
      <c r="B7" s="120" t="s">
        <v>274</v>
      </c>
      <c r="C7" s="121" t="s">
        <v>275</v>
      </c>
      <c r="D7" s="124" t="s">
        <v>276</v>
      </c>
      <c r="E7" s="123">
        <v>7.95</v>
      </c>
      <c r="F7" s="123">
        <v>7.2</v>
      </c>
      <c r="G7" s="123">
        <v>28.650000000000002</v>
      </c>
      <c r="H7" s="123">
        <v>210.60000000000002</v>
      </c>
      <c r="I7" s="123">
        <v>4.4999999999999998E-2</v>
      </c>
      <c r="J7" s="123">
        <v>4.4999999999999998E-2</v>
      </c>
      <c r="K7" s="123">
        <v>4.4999999999999998E-2</v>
      </c>
      <c r="L7" s="123">
        <v>0.70499999999999985</v>
      </c>
      <c r="M7" s="123">
        <v>126</v>
      </c>
      <c r="N7" s="123">
        <v>100.05000000000001</v>
      </c>
      <c r="O7" s="123">
        <v>10.95</v>
      </c>
      <c r="P7" s="123">
        <v>0.75</v>
      </c>
    </row>
    <row r="8" spans="1:16" s="10" customFormat="1" ht="27" customHeight="1" x14ac:dyDescent="0.3">
      <c r="B8" s="120"/>
      <c r="C8" s="121" t="s">
        <v>23</v>
      </c>
      <c r="D8" s="122">
        <v>40</v>
      </c>
      <c r="E8" s="123">
        <v>1.6</v>
      </c>
      <c r="F8" s="123">
        <v>1.88</v>
      </c>
      <c r="G8" s="123">
        <v>11.120000000000001</v>
      </c>
      <c r="H8" s="123">
        <v>68</v>
      </c>
      <c r="I8" s="123">
        <v>2.3999999999999997E-2</v>
      </c>
      <c r="J8" s="123">
        <v>0</v>
      </c>
      <c r="K8" s="123">
        <v>4.0000000000000001E-3</v>
      </c>
      <c r="L8" s="123">
        <v>0.8</v>
      </c>
      <c r="M8" s="123">
        <v>6.4</v>
      </c>
      <c r="N8" s="123">
        <v>17.600000000000001</v>
      </c>
      <c r="O8" s="123">
        <v>2.4</v>
      </c>
      <c r="P8" s="123">
        <v>0.24</v>
      </c>
    </row>
    <row r="9" spans="1:16" s="10" customFormat="1" ht="20.25" customHeight="1" x14ac:dyDescent="0.3">
      <c r="A9" s="2">
        <v>1</v>
      </c>
      <c r="B9" s="120" t="s">
        <v>24</v>
      </c>
      <c r="C9" s="121" t="s">
        <v>25</v>
      </c>
      <c r="D9" s="122" t="s">
        <v>26</v>
      </c>
      <c r="E9" s="123">
        <v>8.6000000000000007E-2</v>
      </c>
      <c r="F9" s="123">
        <v>2.1500000000000002E-2</v>
      </c>
      <c r="G9" s="123">
        <v>16.125</v>
      </c>
      <c r="H9" s="123">
        <v>64.994500000000002</v>
      </c>
      <c r="I9" s="123">
        <v>0</v>
      </c>
      <c r="J9" s="123">
        <v>0</v>
      </c>
      <c r="K9" s="123">
        <v>4.3000000000000003E-2</v>
      </c>
      <c r="L9" s="123">
        <v>0</v>
      </c>
      <c r="M9" s="123">
        <v>11.932500000000001</v>
      </c>
      <c r="N9" s="123">
        <v>1.5049999999999999</v>
      </c>
      <c r="O9" s="123">
        <v>3.01</v>
      </c>
      <c r="P9" s="123">
        <v>0.30100000000000005</v>
      </c>
    </row>
    <row r="10" spans="1:16" s="10" customFormat="1" ht="20.25" customHeight="1" x14ac:dyDescent="0.3">
      <c r="A10" s="2">
        <v>1</v>
      </c>
      <c r="B10" s="16"/>
      <c r="C10" s="16" t="s">
        <v>27</v>
      </c>
      <c r="D10" s="17">
        <f>150+15+40+215</f>
        <v>420</v>
      </c>
      <c r="E10" s="16">
        <f>SUM(E7:E9)</f>
        <v>9.636000000000001</v>
      </c>
      <c r="F10" s="16">
        <f t="shared" ref="F10:P10" si="0">SUM(F7:F9)</f>
        <v>9.1014999999999997</v>
      </c>
      <c r="G10" s="16">
        <f t="shared" si="0"/>
        <v>55.895000000000003</v>
      </c>
      <c r="H10" s="16">
        <f t="shared" si="0"/>
        <v>343.59450000000004</v>
      </c>
      <c r="I10" s="16">
        <f t="shared" si="0"/>
        <v>6.8999999999999992E-2</v>
      </c>
      <c r="J10" s="16">
        <f t="shared" si="0"/>
        <v>4.4999999999999998E-2</v>
      </c>
      <c r="K10" s="16">
        <f t="shared" si="0"/>
        <v>9.1999999999999998E-2</v>
      </c>
      <c r="L10" s="16">
        <f t="shared" si="0"/>
        <v>1.5049999999999999</v>
      </c>
      <c r="M10" s="16">
        <f t="shared" si="0"/>
        <v>144.33250000000001</v>
      </c>
      <c r="N10" s="16">
        <f t="shared" si="0"/>
        <v>119.155</v>
      </c>
      <c r="O10" s="16">
        <f t="shared" si="0"/>
        <v>16.36</v>
      </c>
      <c r="P10" s="16">
        <f t="shared" si="0"/>
        <v>1.2909999999999999</v>
      </c>
    </row>
    <row r="11" spans="1:16" s="10" customFormat="1" ht="20.25" customHeight="1" x14ac:dyDescent="0.3">
      <c r="B11" s="104" t="s">
        <v>28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</row>
    <row r="12" spans="1:16" s="10" customFormat="1" ht="20.25" customHeight="1" x14ac:dyDescent="0.3">
      <c r="B12" s="11"/>
      <c r="C12" s="11" t="s">
        <v>29</v>
      </c>
      <c r="D12" s="12">
        <v>200</v>
      </c>
      <c r="E12" s="15">
        <v>1</v>
      </c>
      <c r="F12" s="15">
        <v>0.2</v>
      </c>
      <c r="G12" s="15">
        <v>20.2</v>
      </c>
      <c r="H12" s="15">
        <v>92</v>
      </c>
      <c r="I12" s="15">
        <v>1.4</v>
      </c>
      <c r="J12" s="15">
        <v>4.4000000000000004</v>
      </c>
      <c r="K12" s="15">
        <v>0</v>
      </c>
      <c r="L12" s="15">
        <v>1.4</v>
      </c>
      <c r="M12" s="15">
        <v>1.4</v>
      </c>
      <c r="N12" s="15">
        <v>1.8</v>
      </c>
      <c r="O12" s="15">
        <v>2</v>
      </c>
      <c r="P12" s="15">
        <v>15.6</v>
      </c>
    </row>
    <row r="13" spans="1:16" s="10" customFormat="1" ht="20.25" customHeight="1" x14ac:dyDescent="0.3">
      <c r="B13" s="16"/>
      <c r="C13" s="16" t="s">
        <v>27</v>
      </c>
      <c r="D13" s="17">
        <v>200</v>
      </c>
      <c r="E13" s="16">
        <v>1</v>
      </c>
      <c r="F13" s="16">
        <v>0.2</v>
      </c>
      <c r="G13" s="16">
        <v>20.2</v>
      </c>
      <c r="H13" s="16">
        <v>92</v>
      </c>
      <c r="I13" s="16">
        <v>1.4</v>
      </c>
      <c r="J13" s="16">
        <v>4.4000000000000004</v>
      </c>
      <c r="K13" s="16">
        <v>0</v>
      </c>
      <c r="L13" s="16">
        <v>1.4</v>
      </c>
      <c r="M13" s="16">
        <v>1.4</v>
      </c>
      <c r="N13" s="16">
        <v>1.8</v>
      </c>
      <c r="O13" s="16">
        <v>2</v>
      </c>
      <c r="P13" s="16">
        <v>15.6</v>
      </c>
    </row>
    <row r="14" spans="1:16" s="10" customFormat="1" ht="15.75" customHeight="1" x14ac:dyDescent="0.3">
      <c r="A14" s="2">
        <v>1</v>
      </c>
      <c r="B14" s="104" t="s">
        <v>30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</row>
    <row r="15" spans="1:16" s="10" customFormat="1" ht="20.25" customHeight="1" x14ac:dyDescent="0.3">
      <c r="B15" s="18" t="s">
        <v>31</v>
      </c>
      <c r="C15" s="19" t="s">
        <v>32</v>
      </c>
      <c r="D15" s="20">
        <v>60</v>
      </c>
      <c r="E15" s="21">
        <v>1.02</v>
      </c>
      <c r="F15" s="21">
        <v>1.8</v>
      </c>
      <c r="G15" s="21">
        <v>3.6</v>
      </c>
      <c r="H15" s="21">
        <v>34.68</v>
      </c>
      <c r="I15" s="21">
        <v>0</v>
      </c>
      <c r="J15" s="21">
        <v>3.72</v>
      </c>
      <c r="K15" s="21">
        <v>0</v>
      </c>
      <c r="L15" s="21">
        <v>1.32</v>
      </c>
      <c r="M15" s="21">
        <v>21.84</v>
      </c>
      <c r="N15" s="21">
        <v>21.84</v>
      </c>
      <c r="O15" s="21">
        <v>7.98</v>
      </c>
      <c r="P15" s="21">
        <v>0.42</v>
      </c>
    </row>
    <row r="16" spans="1:16" s="10" customFormat="1" ht="20.25" customHeight="1" x14ac:dyDescent="0.3">
      <c r="B16" s="11" t="s">
        <v>33</v>
      </c>
      <c r="C16" s="13" t="s">
        <v>34</v>
      </c>
      <c r="D16" s="20">
        <v>200</v>
      </c>
      <c r="E16" s="22">
        <v>1.6</v>
      </c>
      <c r="F16" s="22">
        <v>2.2000000000000002</v>
      </c>
      <c r="G16" s="22">
        <v>9.6</v>
      </c>
      <c r="H16" s="22">
        <v>68.599999999999994</v>
      </c>
      <c r="I16" s="22">
        <v>0</v>
      </c>
      <c r="J16" s="22">
        <v>0</v>
      </c>
      <c r="K16" s="22">
        <v>6.6</v>
      </c>
      <c r="L16" s="22">
        <v>1</v>
      </c>
      <c r="M16" s="22">
        <v>21.4</v>
      </c>
      <c r="N16" s="22">
        <v>18.2</v>
      </c>
      <c r="O16" s="22">
        <v>44.8</v>
      </c>
      <c r="P16" s="22">
        <v>0.8</v>
      </c>
    </row>
    <row r="17" spans="1:16" s="10" customFormat="1" ht="22.5" customHeight="1" x14ac:dyDescent="0.3">
      <c r="B17" s="11" t="s">
        <v>35</v>
      </c>
      <c r="C17" s="13" t="s">
        <v>36</v>
      </c>
      <c r="D17" s="23" t="s">
        <v>37</v>
      </c>
      <c r="E17" s="15">
        <v>9.75</v>
      </c>
      <c r="F17" s="15">
        <v>28.6</v>
      </c>
      <c r="G17" s="15">
        <v>2.665</v>
      </c>
      <c r="H17" s="15">
        <v>310.05</v>
      </c>
      <c r="I17" s="15">
        <v>0</v>
      </c>
      <c r="J17" s="15">
        <v>0.26</v>
      </c>
      <c r="K17" s="15">
        <v>1.365</v>
      </c>
      <c r="L17" s="15">
        <v>3.51</v>
      </c>
      <c r="M17" s="15">
        <v>22.62</v>
      </c>
      <c r="N17" s="15">
        <v>164.45</v>
      </c>
      <c r="O17" s="15">
        <v>126.75</v>
      </c>
      <c r="P17" s="15">
        <v>2.9249999999999998</v>
      </c>
    </row>
    <row r="18" spans="1:16" s="10" customFormat="1" ht="19.5" customHeight="1" x14ac:dyDescent="0.3">
      <c r="B18" s="24" t="s">
        <v>38</v>
      </c>
      <c r="C18" s="19" t="s">
        <v>39</v>
      </c>
      <c r="D18" s="20">
        <v>130</v>
      </c>
      <c r="E18" s="22">
        <v>3.4319999999999999</v>
      </c>
      <c r="F18" s="22">
        <v>5.694</v>
      </c>
      <c r="G18" s="22">
        <v>25.545000000000002</v>
      </c>
      <c r="H18" s="22">
        <v>167.14099999999999</v>
      </c>
      <c r="I18" s="22">
        <v>0.156</v>
      </c>
      <c r="J18" s="22">
        <v>22.503</v>
      </c>
      <c r="K18" s="22">
        <v>0</v>
      </c>
      <c r="L18" s="22">
        <v>2.2879999999999998</v>
      </c>
      <c r="M18" s="22">
        <v>30.731999999999999</v>
      </c>
      <c r="N18" s="22">
        <v>95.316000000000003</v>
      </c>
      <c r="O18" s="22">
        <v>38.012</v>
      </c>
      <c r="P18" s="22">
        <v>1.4430000000000001</v>
      </c>
    </row>
    <row r="19" spans="1:16" s="10" customFormat="1" ht="20.25" customHeight="1" x14ac:dyDescent="0.3">
      <c r="A19" s="2">
        <v>1</v>
      </c>
      <c r="B19" s="11" t="s">
        <v>40</v>
      </c>
      <c r="C19" s="13" t="s">
        <v>41</v>
      </c>
      <c r="D19" s="12">
        <v>200</v>
      </c>
      <c r="E19" s="15">
        <v>0.28000000000000003</v>
      </c>
      <c r="F19" s="15">
        <v>0.1</v>
      </c>
      <c r="G19" s="15">
        <v>32.880000000000003</v>
      </c>
      <c r="H19" s="15">
        <v>133.58000000000001</v>
      </c>
      <c r="I19" s="15">
        <v>0</v>
      </c>
      <c r="J19" s="15">
        <v>0</v>
      </c>
      <c r="K19" s="15">
        <v>19.3</v>
      </c>
      <c r="L19" s="15">
        <v>0.16</v>
      </c>
      <c r="M19" s="15">
        <v>13.78</v>
      </c>
      <c r="N19" s="15">
        <v>5.78</v>
      </c>
      <c r="O19" s="15">
        <v>7.38</v>
      </c>
      <c r="P19" s="15">
        <v>0.48</v>
      </c>
    </row>
    <row r="20" spans="1:16" s="10" customFormat="1" ht="20.25" customHeight="1" x14ac:dyDescent="0.3">
      <c r="A20" s="2">
        <v>1</v>
      </c>
      <c r="B20" s="11" t="s">
        <v>42</v>
      </c>
      <c r="C20" s="13" t="s">
        <v>43</v>
      </c>
      <c r="D20" s="12">
        <v>20</v>
      </c>
      <c r="E20" s="15">
        <v>1.5333333333333301</v>
      </c>
      <c r="F20" s="15">
        <v>0.133333333333333</v>
      </c>
      <c r="G20" s="15">
        <v>9.8666666666666707</v>
      </c>
      <c r="H20" s="15">
        <v>47</v>
      </c>
      <c r="I20" s="15">
        <v>0</v>
      </c>
      <c r="J20" s="15">
        <v>0</v>
      </c>
      <c r="K20" s="15">
        <v>0</v>
      </c>
      <c r="L20" s="15">
        <v>0.2</v>
      </c>
      <c r="M20" s="15">
        <v>4</v>
      </c>
      <c r="N20" s="15">
        <v>13</v>
      </c>
      <c r="O20" s="15">
        <v>2.8</v>
      </c>
      <c r="P20" s="15">
        <v>0.2</v>
      </c>
    </row>
    <row r="21" spans="1:16" s="10" customFormat="1" ht="20.25" customHeight="1" x14ac:dyDescent="0.3">
      <c r="A21" s="2">
        <v>1</v>
      </c>
      <c r="B21" s="11" t="s">
        <v>44</v>
      </c>
      <c r="C21" s="13" t="s">
        <v>45</v>
      </c>
      <c r="D21" s="12">
        <v>30</v>
      </c>
      <c r="E21" s="15">
        <v>1.95</v>
      </c>
      <c r="F21" s="15">
        <v>0.375</v>
      </c>
      <c r="G21" s="15">
        <v>11.85</v>
      </c>
      <c r="H21" s="15">
        <v>59.4</v>
      </c>
      <c r="I21" s="15">
        <v>7.4999999999999997E-2</v>
      </c>
      <c r="J21" s="15">
        <v>0</v>
      </c>
      <c r="K21" s="15">
        <v>0</v>
      </c>
      <c r="L21" s="15">
        <v>0.45</v>
      </c>
      <c r="M21" s="15">
        <v>8.6999999999999993</v>
      </c>
      <c r="N21" s="15">
        <v>45</v>
      </c>
      <c r="O21" s="15">
        <v>14.1</v>
      </c>
      <c r="P21" s="15">
        <v>1.2</v>
      </c>
    </row>
    <row r="22" spans="1:16" s="10" customFormat="1" ht="20.25" customHeight="1" x14ac:dyDescent="0.3">
      <c r="A22" s="2">
        <v>1</v>
      </c>
      <c r="B22" s="16"/>
      <c r="C22" s="16" t="s">
        <v>27</v>
      </c>
      <c r="D22" s="17">
        <f>SUM(D15:D21)+65</f>
        <v>705</v>
      </c>
      <c r="E22" s="16">
        <f t="shared" ref="E22:P22" si="1">SUM(E15+E16+E17+E18+E19+E20+E21)</f>
        <v>19.565333333333331</v>
      </c>
      <c r="F22" s="16">
        <f t="shared" si="1"/>
        <v>38.902333333333338</v>
      </c>
      <c r="G22" s="16">
        <f t="shared" si="1"/>
        <v>96.006666666666661</v>
      </c>
      <c r="H22" s="16">
        <f t="shared" si="1"/>
        <v>820.45100000000002</v>
      </c>
      <c r="I22" s="16">
        <f t="shared" si="1"/>
        <v>0.23099999999999998</v>
      </c>
      <c r="J22" s="16">
        <f t="shared" si="1"/>
        <v>26.483000000000001</v>
      </c>
      <c r="K22" s="16">
        <f t="shared" si="1"/>
        <v>27.265000000000001</v>
      </c>
      <c r="L22" s="16">
        <f t="shared" si="1"/>
        <v>8.927999999999999</v>
      </c>
      <c r="M22" s="16">
        <f t="shared" si="1"/>
        <v>123.072</v>
      </c>
      <c r="N22" s="16">
        <f t="shared" si="1"/>
        <v>363.58599999999996</v>
      </c>
      <c r="O22" s="16">
        <f t="shared" si="1"/>
        <v>241.822</v>
      </c>
      <c r="P22" s="16">
        <f t="shared" si="1"/>
        <v>7.468</v>
      </c>
    </row>
    <row r="23" spans="1:16" s="10" customFormat="1" ht="20.25" customHeight="1" x14ac:dyDescent="0.3">
      <c r="A23" s="2">
        <v>1</v>
      </c>
      <c r="B23" s="104" t="s">
        <v>46</v>
      </c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</row>
    <row r="24" spans="1:16" s="2" customFormat="1" ht="20.25" customHeight="1" x14ac:dyDescent="0.25">
      <c r="B24" s="11" t="s">
        <v>47</v>
      </c>
      <c r="C24" s="13" t="s">
        <v>48</v>
      </c>
      <c r="D24" s="12">
        <v>45</v>
      </c>
      <c r="E24" s="15">
        <v>4.7249999999999996</v>
      </c>
      <c r="F24" s="15">
        <v>6.8849999999999998</v>
      </c>
      <c r="G24" s="15">
        <v>14.58</v>
      </c>
      <c r="H24" s="15">
        <v>139.005</v>
      </c>
      <c r="I24" s="15">
        <v>4.4999999999999998E-2</v>
      </c>
      <c r="J24" s="15">
        <v>7.1999999999999995E-2</v>
      </c>
      <c r="K24" s="15">
        <v>4.4999999999999998E-2</v>
      </c>
      <c r="L24" s="15">
        <v>0.49049999999999999</v>
      </c>
      <c r="M24" s="15">
        <v>96.12</v>
      </c>
      <c r="N24" s="15">
        <v>77.58</v>
      </c>
      <c r="O24" s="15">
        <v>13.41</v>
      </c>
      <c r="P24" s="15">
        <v>0.72</v>
      </c>
    </row>
    <row r="25" spans="1:16" s="2" customFormat="1" ht="20.25" customHeight="1" x14ac:dyDescent="0.25">
      <c r="B25" s="11" t="s">
        <v>49</v>
      </c>
      <c r="C25" s="13" t="s">
        <v>50</v>
      </c>
      <c r="D25" s="23">
        <v>200</v>
      </c>
      <c r="E25" s="15">
        <v>11.6</v>
      </c>
      <c r="F25" s="15">
        <v>10</v>
      </c>
      <c r="G25" s="15">
        <v>19.2</v>
      </c>
      <c r="H25" s="15">
        <v>213.2</v>
      </c>
      <c r="I25" s="15">
        <v>0.08</v>
      </c>
      <c r="J25" s="15">
        <v>5.2</v>
      </c>
      <c r="K25" s="15">
        <v>0.08</v>
      </c>
      <c r="L25" s="15">
        <v>0</v>
      </c>
      <c r="M25" s="15">
        <v>480</v>
      </c>
      <c r="N25" s="15">
        <v>360</v>
      </c>
      <c r="O25" s="15">
        <v>56</v>
      </c>
      <c r="P25" s="15">
        <v>0.4</v>
      </c>
    </row>
    <row r="26" spans="1:16" s="2" customFormat="1" ht="20.25" customHeight="1" x14ac:dyDescent="0.25">
      <c r="B26" s="16"/>
      <c r="C26" s="16" t="s">
        <v>27</v>
      </c>
      <c r="D26" s="25">
        <v>245</v>
      </c>
      <c r="E26" s="16">
        <f t="shared" ref="E26:P26" si="2">SUM(E24+E25)</f>
        <v>16.324999999999999</v>
      </c>
      <c r="F26" s="16">
        <f t="shared" si="2"/>
        <v>16.884999999999998</v>
      </c>
      <c r="G26" s="16">
        <f t="shared" si="2"/>
        <v>33.78</v>
      </c>
      <c r="H26" s="16">
        <f t="shared" si="2"/>
        <v>352.20499999999998</v>
      </c>
      <c r="I26" s="16">
        <f t="shared" si="2"/>
        <v>0.125</v>
      </c>
      <c r="J26" s="16">
        <f t="shared" si="2"/>
        <v>5.2720000000000002</v>
      </c>
      <c r="K26" s="16">
        <f t="shared" si="2"/>
        <v>0.125</v>
      </c>
      <c r="L26" s="16">
        <f t="shared" si="2"/>
        <v>0.49049999999999999</v>
      </c>
      <c r="M26" s="16">
        <f t="shared" si="2"/>
        <v>576.12</v>
      </c>
      <c r="N26" s="16">
        <f t="shared" si="2"/>
        <v>437.58</v>
      </c>
      <c r="O26" s="16">
        <f t="shared" si="2"/>
        <v>69.41</v>
      </c>
      <c r="P26" s="16">
        <f t="shared" si="2"/>
        <v>1.1200000000000001</v>
      </c>
    </row>
    <row r="27" spans="1:16" s="2" customFormat="1" ht="20.25" customHeight="1" x14ac:dyDescent="0.25">
      <c r="B27" s="99" t="s">
        <v>51</v>
      </c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1"/>
    </row>
    <row r="28" spans="1:16" s="2" customFormat="1" ht="20.25" customHeight="1" x14ac:dyDescent="0.25">
      <c r="B28" s="11" t="s">
        <v>52</v>
      </c>
      <c r="C28" s="13" t="s">
        <v>53</v>
      </c>
      <c r="D28" s="23">
        <v>40</v>
      </c>
      <c r="E28" s="15">
        <v>5.08</v>
      </c>
      <c r="F28" s="15">
        <v>4.0599999999999996</v>
      </c>
      <c r="G28" s="15">
        <v>0.28000000000000003</v>
      </c>
      <c r="H28" s="15">
        <v>57.98</v>
      </c>
      <c r="I28" s="15">
        <v>3.2000000000000001E-2</v>
      </c>
      <c r="J28" s="15">
        <v>0</v>
      </c>
      <c r="K28" s="15">
        <v>2.4E-2</v>
      </c>
      <c r="L28" s="15">
        <v>3.2000000000000001E-2</v>
      </c>
      <c r="M28" s="15">
        <v>22</v>
      </c>
      <c r="N28" s="15">
        <v>76.8</v>
      </c>
      <c r="O28" s="15">
        <v>4.8</v>
      </c>
      <c r="P28" s="15">
        <v>1</v>
      </c>
    </row>
    <row r="29" spans="1:16" s="2" customFormat="1" ht="20.25" customHeight="1" x14ac:dyDescent="0.25">
      <c r="B29" s="11" t="s">
        <v>54</v>
      </c>
      <c r="C29" s="13" t="s">
        <v>55</v>
      </c>
      <c r="D29" s="26">
        <v>150</v>
      </c>
      <c r="E29" s="27">
        <v>3.15</v>
      </c>
      <c r="F29" s="27">
        <v>4.8</v>
      </c>
      <c r="G29" s="27">
        <v>14.1</v>
      </c>
      <c r="H29" s="27">
        <v>112.8</v>
      </c>
      <c r="I29" s="15">
        <v>0</v>
      </c>
      <c r="J29" s="15">
        <v>17.2</v>
      </c>
      <c r="K29" s="15">
        <v>0</v>
      </c>
      <c r="L29" s="15">
        <v>1.7</v>
      </c>
      <c r="M29" s="15">
        <v>55.5</v>
      </c>
      <c r="N29" s="15">
        <v>40.1</v>
      </c>
      <c r="O29" s="15">
        <v>20.7</v>
      </c>
      <c r="P29" s="15">
        <v>0.8</v>
      </c>
    </row>
    <row r="30" spans="1:16" s="2" customFormat="1" ht="20.25" customHeight="1" x14ac:dyDescent="0.25">
      <c r="B30" s="11" t="s">
        <v>42</v>
      </c>
      <c r="C30" s="13" t="s">
        <v>43</v>
      </c>
      <c r="D30" s="23">
        <v>20</v>
      </c>
      <c r="E30" s="15">
        <v>1.5333333333333301</v>
      </c>
      <c r="F30" s="15">
        <v>0.133333333333333</v>
      </c>
      <c r="G30" s="15">
        <v>9.8666666666666707</v>
      </c>
      <c r="H30" s="15">
        <v>47</v>
      </c>
      <c r="I30" s="15">
        <v>0</v>
      </c>
      <c r="J30" s="15">
        <v>0</v>
      </c>
      <c r="K30" s="15">
        <v>0</v>
      </c>
      <c r="L30" s="15">
        <v>0.2</v>
      </c>
      <c r="M30" s="15">
        <v>4</v>
      </c>
      <c r="N30" s="15">
        <v>13</v>
      </c>
      <c r="O30" s="15">
        <v>2.8</v>
      </c>
      <c r="P30" s="15">
        <v>0.2</v>
      </c>
    </row>
    <row r="31" spans="1:16" s="10" customFormat="1" ht="21.75" customHeight="1" x14ac:dyDescent="0.3">
      <c r="A31" s="2">
        <v>1</v>
      </c>
      <c r="B31" s="11" t="s">
        <v>56</v>
      </c>
      <c r="C31" s="13" t="s">
        <v>57</v>
      </c>
      <c r="D31" s="12">
        <v>200</v>
      </c>
      <c r="E31" s="15">
        <v>0</v>
      </c>
      <c r="F31" s="15">
        <v>0.02</v>
      </c>
      <c r="G31" s="15">
        <v>15.08</v>
      </c>
      <c r="H31" s="15">
        <v>60.4</v>
      </c>
      <c r="I31" s="15">
        <v>0.02</v>
      </c>
      <c r="J31" s="15">
        <v>0.02</v>
      </c>
      <c r="K31" s="15">
        <v>0.18</v>
      </c>
      <c r="L31" s="15">
        <v>0</v>
      </c>
      <c r="M31" s="15">
        <v>0.46</v>
      </c>
      <c r="N31" s="15">
        <v>0.02</v>
      </c>
      <c r="O31" s="15">
        <v>0</v>
      </c>
      <c r="P31" s="15">
        <v>0.26</v>
      </c>
    </row>
    <row r="32" spans="1:16" s="2" customFormat="1" ht="20.25" customHeight="1" x14ac:dyDescent="0.25">
      <c r="A32" s="2">
        <v>1</v>
      </c>
      <c r="B32" s="16"/>
      <c r="C32" s="16" t="s">
        <v>27</v>
      </c>
      <c r="D32" s="17">
        <f>SUM(D28:D31)</f>
        <v>410</v>
      </c>
      <c r="E32" s="16">
        <f t="shared" ref="E32:P32" si="3">SUM(E28+E29+E30+E31)</f>
        <v>9.7633333333333301</v>
      </c>
      <c r="F32" s="16">
        <f t="shared" si="3"/>
        <v>9.0133333333333319</v>
      </c>
      <c r="G32" s="16">
        <f t="shared" si="3"/>
        <v>39.326666666666668</v>
      </c>
      <c r="H32" s="16">
        <f t="shared" si="3"/>
        <v>278.18</v>
      </c>
      <c r="I32" s="16">
        <f t="shared" si="3"/>
        <v>5.2000000000000005E-2</v>
      </c>
      <c r="J32" s="16">
        <f t="shared" si="3"/>
        <v>17.22</v>
      </c>
      <c r="K32" s="16">
        <f t="shared" si="3"/>
        <v>0.20399999999999999</v>
      </c>
      <c r="L32" s="16">
        <f t="shared" si="3"/>
        <v>1.9319999999999999</v>
      </c>
      <c r="M32" s="16">
        <f t="shared" si="3"/>
        <v>81.96</v>
      </c>
      <c r="N32" s="16">
        <f t="shared" si="3"/>
        <v>129.92000000000002</v>
      </c>
      <c r="O32" s="16">
        <f t="shared" si="3"/>
        <v>28.3</v>
      </c>
      <c r="P32" s="16">
        <f t="shared" si="3"/>
        <v>2.2599999999999998</v>
      </c>
    </row>
    <row r="33" spans="1:16" s="10" customFormat="1" ht="20.25" customHeight="1" x14ac:dyDescent="0.3">
      <c r="A33" s="2">
        <v>1</v>
      </c>
      <c r="B33" s="16"/>
      <c r="C33" s="16" t="s">
        <v>58</v>
      </c>
      <c r="D33" s="17"/>
      <c r="E33" s="16">
        <f t="shared" ref="E33:P33" si="4">SUM(E10+E13+E22+E26+E32)</f>
        <v>56.289666666666655</v>
      </c>
      <c r="F33" s="16">
        <f t="shared" si="4"/>
        <v>74.102166666666662</v>
      </c>
      <c r="G33" s="16">
        <f t="shared" si="4"/>
        <v>245.20833333333331</v>
      </c>
      <c r="H33" s="16">
        <f t="shared" si="4"/>
        <v>1886.4305000000002</v>
      </c>
      <c r="I33" s="16">
        <f t="shared" si="4"/>
        <v>1.8769999999999998</v>
      </c>
      <c r="J33" s="16">
        <f t="shared" si="4"/>
        <v>53.42</v>
      </c>
      <c r="K33" s="16">
        <f t="shared" si="4"/>
        <v>27.686</v>
      </c>
      <c r="L33" s="16">
        <f t="shared" si="4"/>
        <v>14.2555</v>
      </c>
      <c r="M33" s="16">
        <f t="shared" si="4"/>
        <v>926.88450000000012</v>
      </c>
      <c r="N33" s="16">
        <f t="shared" si="4"/>
        <v>1052.0409999999999</v>
      </c>
      <c r="O33" s="16">
        <f t="shared" si="4"/>
        <v>357.892</v>
      </c>
      <c r="P33" s="16">
        <f t="shared" si="4"/>
        <v>27.738999999999997</v>
      </c>
    </row>
    <row r="34" spans="1:16" s="4" customFormat="1" ht="15" customHeight="1" x14ac:dyDescent="0.25">
      <c r="B34" s="28"/>
      <c r="C34" s="28"/>
      <c r="D34" s="29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</row>
    <row r="35" spans="1:16" s="4" customFormat="1" ht="20.25" customHeight="1" x14ac:dyDescent="0.25">
      <c r="B35" s="5" t="s">
        <v>59</v>
      </c>
      <c r="C35" s="6"/>
      <c r="D35" s="29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</row>
    <row r="36" spans="1:16" s="4" customFormat="1" ht="20.25" customHeight="1" x14ac:dyDescent="0.25">
      <c r="B36" s="5" t="s">
        <v>1</v>
      </c>
      <c r="C36" s="6"/>
      <c r="D36" s="29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1:16" s="4" customFormat="1" x14ac:dyDescent="0.25">
      <c r="B37" s="9" t="s">
        <v>2</v>
      </c>
      <c r="C37" s="6"/>
      <c r="D37" s="7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1:16" s="4" customFormat="1" ht="41.25" customHeight="1" x14ac:dyDescent="0.25">
      <c r="B38" s="102" t="s">
        <v>3</v>
      </c>
      <c r="C38" s="102" t="s">
        <v>4</v>
      </c>
      <c r="D38" s="103" t="s">
        <v>5</v>
      </c>
      <c r="E38" s="104" t="s">
        <v>6</v>
      </c>
      <c r="F38" s="104"/>
      <c r="G38" s="104"/>
      <c r="H38" s="104" t="s">
        <v>7</v>
      </c>
      <c r="I38" s="104" t="s">
        <v>8</v>
      </c>
      <c r="J38" s="104"/>
      <c r="K38" s="104"/>
      <c r="L38" s="104"/>
      <c r="M38" s="104" t="s">
        <v>9</v>
      </c>
      <c r="N38" s="104"/>
      <c r="O38" s="104"/>
      <c r="P38" s="104"/>
    </row>
    <row r="39" spans="1:16" s="4" customFormat="1" ht="41.25" customHeight="1" x14ac:dyDescent="0.25">
      <c r="B39" s="102"/>
      <c r="C39" s="102"/>
      <c r="D39" s="103"/>
      <c r="E39" s="11" t="s">
        <v>10</v>
      </c>
      <c r="F39" s="11" t="s">
        <v>11</v>
      </c>
      <c r="G39" s="11" t="s">
        <v>12</v>
      </c>
      <c r="H39" s="104"/>
      <c r="I39" s="11" t="s">
        <v>13</v>
      </c>
      <c r="J39" s="11" t="s">
        <v>14</v>
      </c>
      <c r="K39" s="11" t="s">
        <v>15</v>
      </c>
      <c r="L39" s="11" t="s">
        <v>16</v>
      </c>
      <c r="M39" s="11" t="s">
        <v>17</v>
      </c>
      <c r="N39" s="11" t="s">
        <v>18</v>
      </c>
      <c r="O39" s="11" t="s">
        <v>19</v>
      </c>
      <c r="P39" s="11" t="s">
        <v>20</v>
      </c>
    </row>
    <row r="40" spans="1:16" s="10" customFormat="1" ht="20.25" customHeight="1" x14ac:dyDescent="0.3">
      <c r="A40" s="2">
        <v>2</v>
      </c>
      <c r="B40" s="104" t="s">
        <v>21</v>
      </c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</row>
    <row r="41" spans="1:16" s="10" customFormat="1" ht="28.5" customHeight="1" x14ac:dyDescent="0.3">
      <c r="A41" s="2">
        <v>2</v>
      </c>
      <c r="B41" s="11" t="s">
        <v>60</v>
      </c>
      <c r="C41" s="13" t="s">
        <v>61</v>
      </c>
      <c r="D41" s="23" t="s">
        <v>62</v>
      </c>
      <c r="E41" s="15">
        <v>4.4950000000000001</v>
      </c>
      <c r="F41" s="15">
        <v>7.9050000000000002</v>
      </c>
      <c r="G41" s="15">
        <v>23.87</v>
      </c>
      <c r="H41" s="15">
        <v>185.22499999999999</v>
      </c>
      <c r="I41" s="15">
        <v>6.2E-2</v>
      </c>
      <c r="J41" s="15">
        <v>0.86799999999999999</v>
      </c>
      <c r="K41" s="15">
        <v>4.65E-2</v>
      </c>
      <c r="L41" s="15">
        <v>47.832999999999998</v>
      </c>
      <c r="M41" s="15">
        <v>98.734999999999999</v>
      </c>
      <c r="N41" s="15">
        <v>87.265000000000001</v>
      </c>
      <c r="O41" s="15">
        <v>15.035</v>
      </c>
      <c r="P41" s="15">
        <v>0.31</v>
      </c>
    </row>
    <row r="42" spans="1:16" s="10" customFormat="1" ht="18.75" x14ac:dyDescent="0.3">
      <c r="A42" s="2">
        <v>2</v>
      </c>
      <c r="B42" s="97" t="s">
        <v>88</v>
      </c>
      <c r="C42" s="13" t="s">
        <v>89</v>
      </c>
      <c r="D42" s="26">
        <v>35</v>
      </c>
      <c r="E42" s="27">
        <v>2.13</v>
      </c>
      <c r="F42" s="27">
        <v>6.61</v>
      </c>
      <c r="G42" s="27">
        <v>12.81</v>
      </c>
      <c r="H42" s="27">
        <v>119</v>
      </c>
      <c r="I42" s="15">
        <v>0.04</v>
      </c>
      <c r="J42" s="15">
        <v>0</v>
      </c>
      <c r="K42" s="15">
        <v>0</v>
      </c>
      <c r="L42" s="15">
        <v>0.48</v>
      </c>
      <c r="M42" s="15">
        <v>9.2799999999999994</v>
      </c>
      <c r="N42" s="15">
        <v>29.08</v>
      </c>
      <c r="O42" s="15">
        <v>9.8800000000000008</v>
      </c>
      <c r="P42" s="15">
        <v>0.6</v>
      </c>
    </row>
    <row r="43" spans="1:16" s="10" customFormat="1" ht="18" customHeight="1" x14ac:dyDescent="0.3">
      <c r="A43" s="2">
        <v>2</v>
      </c>
      <c r="B43" s="97" t="s">
        <v>76</v>
      </c>
      <c r="C43" s="13" t="s">
        <v>118</v>
      </c>
      <c r="D43" s="98" t="s">
        <v>119</v>
      </c>
      <c r="E43" s="15">
        <v>0.15540000000000001</v>
      </c>
      <c r="F43" s="15">
        <v>2.2200000000000001E-2</v>
      </c>
      <c r="G43" s="15">
        <v>16.872</v>
      </c>
      <c r="H43" s="15">
        <v>68.265000000000001</v>
      </c>
      <c r="I43" s="15">
        <v>0</v>
      </c>
      <c r="J43" s="15">
        <v>3.1524000000000001</v>
      </c>
      <c r="K43" s="15">
        <v>0</v>
      </c>
      <c r="L43" s="15">
        <v>2.2200000000000001E-2</v>
      </c>
      <c r="M43" s="15">
        <v>15.762</v>
      </c>
      <c r="N43" s="15">
        <v>4.8840000000000003</v>
      </c>
      <c r="O43" s="15">
        <v>2.6640000000000001</v>
      </c>
      <c r="P43" s="15">
        <v>0.39960000000000001</v>
      </c>
    </row>
    <row r="44" spans="1:16" s="2" customFormat="1" ht="18" customHeight="1" x14ac:dyDescent="0.25">
      <c r="A44" s="2">
        <v>2</v>
      </c>
      <c r="B44" s="16"/>
      <c r="C44" s="16" t="s">
        <v>27</v>
      </c>
      <c r="D44" s="17">
        <f>155+35+200+7+15</f>
        <v>412</v>
      </c>
      <c r="E44" s="16">
        <f t="shared" ref="E44:P44" si="5">SUM(E41+E42+E43)</f>
        <v>6.7804000000000002</v>
      </c>
      <c r="F44" s="16">
        <f t="shared" si="5"/>
        <v>14.5372</v>
      </c>
      <c r="G44" s="16">
        <f t="shared" si="5"/>
        <v>53.552</v>
      </c>
      <c r="H44" s="16">
        <f t="shared" si="5"/>
        <v>372.49</v>
      </c>
      <c r="I44" s="16">
        <f t="shared" si="5"/>
        <v>0.10200000000000001</v>
      </c>
      <c r="J44" s="16">
        <f t="shared" si="5"/>
        <v>4.0204000000000004</v>
      </c>
      <c r="K44" s="16">
        <f t="shared" si="5"/>
        <v>4.65E-2</v>
      </c>
      <c r="L44" s="16">
        <f t="shared" si="5"/>
        <v>48.335199999999993</v>
      </c>
      <c r="M44" s="16">
        <f t="shared" si="5"/>
        <v>123.777</v>
      </c>
      <c r="N44" s="16">
        <f t="shared" si="5"/>
        <v>121.229</v>
      </c>
      <c r="O44" s="16">
        <f t="shared" si="5"/>
        <v>27.579000000000001</v>
      </c>
      <c r="P44" s="16">
        <f t="shared" si="5"/>
        <v>1.3095999999999999</v>
      </c>
    </row>
    <row r="45" spans="1:16" s="2" customFormat="1" ht="18" customHeight="1" x14ac:dyDescent="0.25">
      <c r="B45" s="104" t="s">
        <v>28</v>
      </c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</row>
    <row r="46" spans="1:16" s="2" customFormat="1" ht="18" customHeight="1" x14ac:dyDescent="0.25">
      <c r="B46" s="11"/>
      <c r="C46" s="13" t="s">
        <v>63</v>
      </c>
      <c r="D46" s="12">
        <v>100</v>
      </c>
      <c r="E46" s="15">
        <v>0.93</v>
      </c>
      <c r="F46" s="15">
        <v>0.13300000000000001</v>
      </c>
      <c r="G46" s="15">
        <v>9.5299999999999994</v>
      </c>
      <c r="H46" s="15">
        <v>45</v>
      </c>
      <c r="I46" s="15">
        <v>0.04</v>
      </c>
      <c r="J46" s="15">
        <v>10</v>
      </c>
      <c r="K46" s="15">
        <v>0</v>
      </c>
      <c r="L46" s="15">
        <v>1.133</v>
      </c>
      <c r="M46" s="15">
        <v>20</v>
      </c>
      <c r="N46" s="15">
        <v>34</v>
      </c>
      <c r="O46" s="15">
        <v>16</v>
      </c>
      <c r="P46" s="15">
        <v>0.6</v>
      </c>
    </row>
    <row r="47" spans="1:16" s="2" customFormat="1" ht="18" customHeight="1" x14ac:dyDescent="0.25">
      <c r="B47" s="23" t="s">
        <v>64</v>
      </c>
      <c r="C47" s="13" t="s">
        <v>65</v>
      </c>
      <c r="D47" s="12">
        <v>120</v>
      </c>
      <c r="E47" s="15">
        <v>0.48</v>
      </c>
      <c r="F47" s="15">
        <v>0.48</v>
      </c>
      <c r="G47" s="15">
        <v>41.856000000000002</v>
      </c>
      <c r="H47" s="15">
        <v>173.64</v>
      </c>
      <c r="I47" s="15">
        <v>3.5999999999999997E-2</v>
      </c>
      <c r="J47" s="15">
        <v>5.0880000000000001</v>
      </c>
      <c r="K47" s="15">
        <v>0</v>
      </c>
      <c r="L47" s="15">
        <v>0.24</v>
      </c>
      <c r="M47" s="15">
        <v>19.716000000000001</v>
      </c>
      <c r="N47" s="15">
        <v>13.032</v>
      </c>
      <c r="O47" s="15">
        <v>10.632</v>
      </c>
      <c r="P47" s="15">
        <v>2.6760000000000002</v>
      </c>
    </row>
    <row r="48" spans="1:16" s="2" customFormat="1" ht="18" customHeight="1" x14ac:dyDescent="0.25">
      <c r="B48" s="11"/>
      <c r="C48" s="13" t="s">
        <v>29</v>
      </c>
      <c r="D48" s="12">
        <v>200</v>
      </c>
      <c r="E48" s="15">
        <v>1</v>
      </c>
      <c r="F48" s="15">
        <v>0.2</v>
      </c>
      <c r="G48" s="15">
        <v>20.2</v>
      </c>
      <c r="H48" s="15">
        <v>92</v>
      </c>
      <c r="I48" s="15">
        <v>1.4</v>
      </c>
      <c r="J48" s="15">
        <v>4.4000000000000004</v>
      </c>
      <c r="K48" s="15">
        <v>0</v>
      </c>
      <c r="L48" s="15">
        <v>1.4</v>
      </c>
      <c r="M48" s="15">
        <v>1.4</v>
      </c>
      <c r="N48" s="15">
        <v>1.8</v>
      </c>
      <c r="O48" s="15">
        <v>2</v>
      </c>
      <c r="P48" s="15">
        <v>15.6</v>
      </c>
    </row>
    <row r="49" spans="1:17" s="2" customFormat="1" ht="18" customHeight="1" x14ac:dyDescent="0.25">
      <c r="B49" s="11"/>
      <c r="C49" s="13" t="s">
        <v>66</v>
      </c>
      <c r="D49" s="12">
        <v>140</v>
      </c>
      <c r="E49" s="15">
        <f t="shared" ref="E49:P49" si="6">SUM(E46+E47+E48)/2</f>
        <v>1.2050000000000001</v>
      </c>
      <c r="F49" s="15">
        <f t="shared" si="6"/>
        <v>0.40649999999999997</v>
      </c>
      <c r="G49" s="15">
        <f t="shared" si="6"/>
        <v>35.792999999999999</v>
      </c>
      <c r="H49" s="15">
        <f t="shared" si="6"/>
        <v>155.32</v>
      </c>
      <c r="I49" s="15">
        <f t="shared" si="6"/>
        <v>0.73799999999999999</v>
      </c>
      <c r="J49" s="15">
        <f t="shared" si="6"/>
        <v>9.7439999999999998</v>
      </c>
      <c r="K49" s="15">
        <f t="shared" si="6"/>
        <v>0</v>
      </c>
      <c r="L49" s="15">
        <f t="shared" si="6"/>
        <v>1.3864999999999998</v>
      </c>
      <c r="M49" s="15">
        <f t="shared" si="6"/>
        <v>20.558</v>
      </c>
      <c r="N49" s="15">
        <f t="shared" si="6"/>
        <v>24.415999999999997</v>
      </c>
      <c r="O49" s="15">
        <f t="shared" si="6"/>
        <v>14.315999999999999</v>
      </c>
      <c r="P49" s="15">
        <f t="shared" si="6"/>
        <v>9.4380000000000006</v>
      </c>
    </row>
    <row r="50" spans="1:17" s="10" customFormat="1" ht="18" customHeight="1" x14ac:dyDescent="0.3">
      <c r="A50" s="2">
        <v>2</v>
      </c>
      <c r="B50" s="16"/>
      <c r="C50" s="16" t="s">
        <v>27</v>
      </c>
      <c r="D50" s="17">
        <v>140</v>
      </c>
      <c r="E50" s="16">
        <f t="shared" ref="E50:P50" si="7">SUM(E49)</f>
        <v>1.2050000000000001</v>
      </c>
      <c r="F50" s="16">
        <f t="shared" si="7"/>
        <v>0.40649999999999997</v>
      </c>
      <c r="G50" s="16">
        <f t="shared" si="7"/>
        <v>35.792999999999999</v>
      </c>
      <c r="H50" s="16">
        <f t="shared" si="7"/>
        <v>155.32</v>
      </c>
      <c r="I50" s="16">
        <f t="shared" si="7"/>
        <v>0.73799999999999999</v>
      </c>
      <c r="J50" s="16">
        <f t="shared" si="7"/>
        <v>9.7439999999999998</v>
      </c>
      <c r="K50" s="16">
        <f t="shared" si="7"/>
        <v>0</v>
      </c>
      <c r="L50" s="16">
        <f t="shared" si="7"/>
        <v>1.3864999999999998</v>
      </c>
      <c r="M50" s="16">
        <f t="shared" si="7"/>
        <v>20.558</v>
      </c>
      <c r="N50" s="16">
        <f t="shared" si="7"/>
        <v>24.415999999999997</v>
      </c>
      <c r="O50" s="16">
        <f t="shared" si="7"/>
        <v>14.315999999999999</v>
      </c>
      <c r="P50" s="16">
        <f t="shared" si="7"/>
        <v>9.4380000000000006</v>
      </c>
    </row>
    <row r="51" spans="1:17" s="10" customFormat="1" ht="18" customHeight="1" x14ac:dyDescent="0.3">
      <c r="A51" s="2">
        <v>2</v>
      </c>
      <c r="B51" s="104" t="s">
        <v>30</v>
      </c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</row>
    <row r="52" spans="1:17" s="10" customFormat="1" ht="18" customHeight="1" x14ac:dyDescent="0.3">
      <c r="A52" s="2">
        <v>2</v>
      </c>
      <c r="B52" s="18" t="s">
        <v>67</v>
      </c>
      <c r="C52" s="19" t="s">
        <v>68</v>
      </c>
      <c r="D52" s="20">
        <v>60</v>
      </c>
      <c r="E52" s="31">
        <v>0.66</v>
      </c>
      <c r="F52" s="31">
        <v>2.2000000000000001E-3</v>
      </c>
      <c r="G52" s="31">
        <v>7.6E-3</v>
      </c>
      <c r="H52" s="31">
        <v>0.81320000000000003</v>
      </c>
      <c r="I52" s="31">
        <v>1.2840000000000001E-2</v>
      </c>
      <c r="J52" s="31">
        <v>1.4999999999999999E-2</v>
      </c>
      <c r="K52" s="31">
        <v>0</v>
      </c>
      <c r="L52" s="31">
        <v>0</v>
      </c>
      <c r="M52" s="31">
        <v>9.8000000000000004E-2</v>
      </c>
      <c r="N52" s="31">
        <v>3.64</v>
      </c>
      <c r="O52" s="31">
        <v>5.2</v>
      </c>
      <c r="P52" s="31">
        <v>0.18</v>
      </c>
    </row>
    <row r="53" spans="1:17" s="10" customFormat="1" ht="18" customHeight="1" x14ac:dyDescent="0.3">
      <c r="B53" s="18" t="s">
        <v>69</v>
      </c>
      <c r="C53" s="19" t="s">
        <v>70</v>
      </c>
      <c r="D53" s="20">
        <v>60</v>
      </c>
      <c r="E53" s="31">
        <v>0.66</v>
      </c>
      <c r="F53" s="31">
        <v>0.06</v>
      </c>
      <c r="G53" s="31">
        <v>2.1</v>
      </c>
      <c r="H53" s="31">
        <v>11.58</v>
      </c>
      <c r="I53" s="31">
        <v>6.0000000000000001E-3</v>
      </c>
      <c r="J53" s="31">
        <v>9</v>
      </c>
      <c r="K53" s="31">
        <v>0</v>
      </c>
      <c r="L53" s="31">
        <v>0.42</v>
      </c>
      <c r="M53" s="31">
        <v>6</v>
      </c>
      <c r="N53" s="31">
        <v>21</v>
      </c>
      <c r="O53" s="31">
        <v>9</v>
      </c>
      <c r="P53" s="31">
        <v>0.48</v>
      </c>
    </row>
    <row r="54" spans="1:17" s="10" customFormat="1" ht="18" customHeight="1" x14ac:dyDescent="0.3">
      <c r="B54" s="18"/>
      <c r="C54" s="19" t="s">
        <v>66</v>
      </c>
      <c r="D54" s="20">
        <v>60</v>
      </c>
      <c r="E54" s="32">
        <v>0.66</v>
      </c>
      <c r="F54" s="32">
        <v>3.1099999999999999E-2</v>
      </c>
      <c r="G54" s="32">
        <v>1.0538000000000001</v>
      </c>
      <c r="H54" s="32">
        <v>6.1966000000000001</v>
      </c>
      <c r="I54" s="32">
        <v>9.4199999999999996E-3</v>
      </c>
      <c r="J54" s="32">
        <v>4.5075000000000003</v>
      </c>
      <c r="K54" s="32">
        <v>0</v>
      </c>
      <c r="L54" s="32">
        <v>0.21</v>
      </c>
      <c r="M54" s="32">
        <v>3.0489999999999999</v>
      </c>
      <c r="N54" s="32">
        <v>12.32</v>
      </c>
      <c r="O54" s="32">
        <v>7.1</v>
      </c>
      <c r="P54" s="32">
        <v>0.33</v>
      </c>
    </row>
    <row r="55" spans="1:17" s="10" customFormat="1" ht="18" customHeight="1" x14ac:dyDescent="0.3">
      <c r="B55" s="18" t="s">
        <v>71</v>
      </c>
      <c r="C55" s="19" t="s">
        <v>72</v>
      </c>
      <c r="D55" s="20">
        <v>200</v>
      </c>
      <c r="E55" s="22">
        <v>1.4</v>
      </c>
      <c r="F55" s="22">
        <v>5.6</v>
      </c>
      <c r="G55" s="22">
        <v>12.4</v>
      </c>
      <c r="H55" s="22">
        <v>104.8</v>
      </c>
      <c r="I55" s="22">
        <v>0.2</v>
      </c>
      <c r="J55" s="22">
        <v>8.1999999999999993</v>
      </c>
      <c r="K55" s="22">
        <v>0</v>
      </c>
      <c r="L55" s="22">
        <v>1.4</v>
      </c>
      <c r="M55" s="22">
        <v>28</v>
      </c>
      <c r="N55" s="22">
        <v>39.4</v>
      </c>
      <c r="O55" s="22">
        <v>16.600000000000001</v>
      </c>
      <c r="P55" s="22">
        <v>1.2</v>
      </c>
    </row>
    <row r="56" spans="1:17" s="10" customFormat="1" ht="18" customHeight="1" x14ac:dyDescent="0.3">
      <c r="B56" s="33" t="s">
        <v>73</v>
      </c>
      <c r="C56" s="34" t="s">
        <v>74</v>
      </c>
      <c r="D56" s="14">
        <v>70</v>
      </c>
      <c r="E56" s="27">
        <v>9.8699999999999992</v>
      </c>
      <c r="F56" s="27">
        <v>13.51</v>
      </c>
      <c r="G56" s="27">
        <v>6.79</v>
      </c>
      <c r="H56" s="27">
        <v>193.9</v>
      </c>
      <c r="I56" s="35">
        <v>0.1</v>
      </c>
      <c r="J56" s="35">
        <v>0.03</v>
      </c>
      <c r="K56" s="35">
        <v>1.34</v>
      </c>
      <c r="L56" s="35">
        <v>1.67</v>
      </c>
      <c r="M56" s="35">
        <v>44.54</v>
      </c>
      <c r="N56" s="35">
        <v>11.33</v>
      </c>
      <c r="O56" s="35">
        <v>82.325000000000003</v>
      </c>
      <c r="P56" s="35">
        <v>0.73499999999999999</v>
      </c>
    </row>
    <row r="57" spans="1:17" s="10" customFormat="1" ht="18" customHeight="1" x14ac:dyDescent="0.3">
      <c r="A57" s="2">
        <v>2</v>
      </c>
      <c r="B57" s="18" t="s">
        <v>38</v>
      </c>
      <c r="C57" s="19" t="s">
        <v>75</v>
      </c>
      <c r="D57" s="20">
        <v>130</v>
      </c>
      <c r="E57" s="22">
        <v>3.12</v>
      </c>
      <c r="F57" s="22">
        <v>3.484</v>
      </c>
      <c r="G57" s="22">
        <v>32.473999999999997</v>
      </c>
      <c r="H57" s="22">
        <v>173.78399999999999</v>
      </c>
      <c r="I57" s="22">
        <v>2.5999999999999999E-2</v>
      </c>
      <c r="J57" s="22">
        <v>0</v>
      </c>
      <c r="K57" s="22">
        <v>16.77</v>
      </c>
      <c r="L57" s="22">
        <v>0.221</v>
      </c>
      <c r="M57" s="22">
        <v>5.1219999999999999</v>
      </c>
      <c r="N57" s="22">
        <v>67.430999999999997</v>
      </c>
      <c r="O57" s="22">
        <v>22.061</v>
      </c>
      <c r="P57" s="22">
        <v>0.45500000000000002</v>
      </c>
    </row>
    <row r="58" spans="1:17" s="10" customFormat="1" ht="18" customHeight="1" x14ac:dyDescent="0.3">
      <c r="A58" s="2">
        <v>2</v>
      </c>
      <c r="B58" s="11" t="s">
        <v>76</v>
      </c>
      <c r="C58" s="13" t="s">
        <v>77</v>
      </c>
      <c r="D58" s="12">
        <v>200</v>
      </c>
      <c r="E58" s="35">
        <v>0.16</v>
      </c>
      <c r="F58" s="35">
        <v>0.16</v>
      </c>
      <c r="G58" s="35">
        <v>19.88</v>
      </c>
      <c r="H58" s="35">
        <v>113.6</v>
      </c>
      <c r="I58" s="35">
        <v>0.02</v>
      </c>
      <c r="J58" s="35">
        <v>0.9</v>
      </c>
      <c r="K58" s="35">
        <v>0</v>
      </c>
      <c r="L58" s="35">
        <v>0.08</v>
      </c>
      <c r="M58" s="35">
        <v>13.94</v>
      </c>
      <c r="N58" s="35">
        <v>4.4000000000000004</v>
      </c>
      <c r="O58" s="35">
        <v>5.14</v>
      </c>
      <c r="P58" s="35">
        <v>0.93600000000000005</v>
      </c>
    </row>
    <row r="59" spans="1:17" s="10" customFormat="1" ht="18" customHeight="1" x14ac:dyDescent="0.3">
      <c r="A59" s="2">
        <v>2</v>
      </c>
      <c r="B59" s="11" t="s">
        <v>42</v>
      </c>
      <c r="C59" s="13" t="s">
        <v>43</v>
      </c>
      <c r="D59" s="12">
        <v>20</v>
      </c>
      <c r="E59" s="35">
        <v>1.5333333333333301</v>
      </c>
      <c r="F59" s="15">
        <v>0.133333333333333</v>
      </c>
      <c r="G59" s="15">
        <v>9.8666666666666707</v>
      </c>
      <c r="H59" s="15">
        <v>47</v>
      </c>
      <c r="I59" s="15">
        <v>0</v>
      </c>
      <c r="J59" s="15">
        <v>0</v>
      </c>
      <c r="K59" s="15">
        <v>0</v>
      </c>
      <c r="L59" s="15">
        <v>0.2</v>
      </c>
      <c r="M59" s="15">
        <v>4</v>
      </c>
      <c r="N59" s="15">
        <v>13</v>
      </c>
      <c r="O59" s="15">
        <v>2.8</v>
      </c>
      <c r="P59" s="15">
        <v>0.2</v>
      </c>
    </row>
    <row r="60" spans="1:17" s="10" customFormat="1" ht="18" customHeight="1" x14ac:dyDescent="0.3">
      <c r="A60" s="2">
        <v>2</v>
      </c>
      <c r="B60" s="11" t="s">
        <v>44</v>
      </c>
      <c r="C60" s="13" t="s">
        <v>45</v>
      </c>
      <c r="D60" s="12">
        <v>30</v>
      </c>
      <c r="E60" s="35">
        <v>1.95</v>
      </c>
      <c r="F60" s="15">
        <v>0.375</v>
      </c>
      <c r="G60" s="15">
        <v>11.85</v>
      </c>
      <c r="H60" s="15">
        <v>59.4</v>
      </c>
      <c r="I60" s="15">
        <v>7.4999999999999997E-2</v>
      </c>
      <c r="J60" s="15">
        <v>0</v>
      </c>
      <c r="K60" s="15">
        <v>0</v>
      </c>
      <c r="L60" s="15">
        <v>0.45</v>
      </c>
      <c r="M60" s="15">
        <v>8.6999999999999993</v>
      </c>
      <c r="N60" s="15">
        <v>45</v>
      </c>
      <c r="O60" s="15">
        <v>14.1</v>
      </c>
      <c r="P60" s="15">
        <v>1.2</v>
      </c>
    </row>
    <row r="61" spans="1:17" s="10" customFormat="1" ht="18" customHeight="1" x14ac:dyDescent="0.3">
      <c r="A61" s="2">
        <v>2</v>
      </c>
      <c r="B61" s="16"/>
      <c r="C61" s="16" t="s">
        <v>27</v>
      </c>
      <c r="D61" s="17">
        <f>260+200+250</f>
        <v>710</v>
      </c>
      <c r="E61" s="16">
        <f t="shared" ref="E61:P61" si="8">SUM(E54+E55+E56+E57+E58+E59+E60)</f>
        <v>18.693333333333332</v>
      </c>
      <c r="F61" s="16">
        <f t="shared" si="8"/>
        <v>23.293433333333336</v>
      </c>
      <c r="G61" s="16">
        <f t="shared" si="8"/>
        <v>94.314466666666661</v>
      </c>
      <c r="H61" s="16">
        <f t="shared" si="8"/>
        <v>698.68060000000003</v>
      </c>
      <c r="I61" s="16">
        <f t="shared" si="8"/>
        <v>0.43042000000000008</v>
      </c>
      <c r="J61" s="16">
        <f t="shared" si="8"/>
        <v>13.637499999999999</v>
      </c>
      <c r="K61" s="16">
        <f t="shared" si="8"/>
        <v>18.11</v>
      </c>
      <c r="L61" s="16">
        <f t="shared" si="8"/>
        <v>4.2309999999999999</v>
      </c>
      <c r="M61" s="16">
        <f t="shared" si="8"/>
        <v>107.351</v>
      </c>
      <c r="N61" s="16">
        <f t="shared" si="8"/>
        <v>192.881</v>
      </c>
      <c r="O61" s="16">
        <f t="shared" si="8"/>
        <v>150.126</v>
      </c>
      <c r="P61" s="16">
        <f t="shared" si="8"/>
        <v>5.056</v>
      </c>
      <c r="Q61" s="11"/>
    </row>
    <row r="62" spans="1:17" s="10" customFormat="1" ht="18" customHeight="1" x14ac:dyDescent="0.3">
      <c r="B62" s="104" t="s">
        <v>78</v>
      </c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</row>
    <row r="63" spans="1:17" s="2" customFormat="1" ht="18" customHeight="1" x14ac:dyDescent="0.25">
      <c r="B63" s="11" t="s">
        <v>79</v>
      </c>
      <c r="C63" s="13" t="s">
        <v>80</v>
      </c>
      <c r="D63" s="23">
        <v>100</v>
      </c>
      <c r="E63" s="36">
        <v>6</v>
      </c>
      <c r="F63" s="36">
        <v>12</v>
      </c>
      <c r="G63" s="36">
        <v>49</v>
      </c>
      <c r="H63" s="36">
        <v>330</v>
      </c>
      <c r="I63" s="36">
        <v>0.13</v>
      </c>
      <c r="J63" s="36">
        <v>0</v>
      </c>
      <c r="K63" s="36">
        <v>0</v>
      </c>
      <c r="L63" s="36">
        <v>1.7</v>
      </c>
      <c r="M63" s="36">
        <v>7</v>
      </c>
      <c r="N63" s="36">
        <v>63</v>
      </c>
      <c r="O63" s="36">
        <v>25</v>
      </c>
      <c r="P63" s="36">
        <v>1.4</v>
      </c>
    </row>
    <row r="64" spans="1:17" s="2" customFormat="1" ht="18" customHeight="1" x14ac:dyDescent="0.25">
      <c r="B64" s="11" t="s">
        <v>49</v>
      </c>
      <c r="C64" s="13" t="s">
        <v>50</v>
      </c>
      <c r="D64" s="23">
        <v>200</v>
      </c>
      <c r="E64" s="36">
        <v>11.6</v>
      </c>
      <c r="F64" s="36">
        <v>10</v>
      </c>
      <c r="G64" s="36">
        <v>19.2</v>
      </c>
      <c r="H64" s="36">
        <v>213.2</v>
      </c>
      <c r="I64" s="36">
        <v>0.08</v>
      </c>
      <c r="J64" s="36">
        <v>5.2</v>
      </c>
      <c r="K64" s="36">
        <v>0.08</v>
      </c>
      <c r="L64" s="36">
        <v>0</v>
      </c>
      <c r="M64" s="36">
        <v>480</v>
      </c>
      <c r="N64" s="36">
        <v>360</v>
      </c>
      <c r="O64" s="36">
        <v>56</v>
      </c>
      <c r="P64" s="36">
        <v>0.4</v>
      </c>
    </row>
    <row r="65" spans="1:16" s="2" customFormat="1" ht="18" customHeight="1" x14ac:dyDescent="0.25">
      <c r="B65" s="16"/>
      <c r="C65" s="16" t="s">
        <v>27</v>
      </c>
      <c r="D65" s="25">
        <v>300</v>
      </c>
      <c r="E65" s="37">
        <f t="shared" ref="E65:P65" si="9">SUM(E63+E64)</f>
        <v>17.600000000000001</v>
      </c>
      <c r="F65" s="37">
        <f t="shared" si="9"/>
        <v>22</v>
      </c>
      <c r="G65" s="37">
        <f t="shared" si="9"/>
        <v>68.2</v>
      </c>
      <c r="H65" s="37">
        <f t="shared" si="9"/>
        <v>543.20000000000005</v>
      </c>
      <c r="I65" s="37">
        <f t="shared" si="9"/>
        <v>0.21000000000000002</v>
      </c>
      <c r="J65" s="37">
        <f t="shared" si="9"/>
        <v>5.2</v>
      </c>
      <c r="K65" s="37">
        <f t="shared" si="9"/>
        <v>0.08</v>
      </c>
      <c r="L65" s="37">
        <f t="shared" si="9"/>
        <v>1.7</v>
      </c>
      <c r="M65" s="37">
        <f t="shared" si="9"/>
        <v>487</v>
      </c>
      <c r="N65" s="37">
        <f t="shared" si="9"/>
        <v>423</v>
      </c>
      <c r="O65" s="37">
        <f t="shared" si="9"/>
        <v>81</v>
      </c>
      <c r="P65" s="37">
        <f t="shared" si="9"/>
        <v>1.7999999999999998</v>
      </c>
    </row>
    <row r="66" spans="1:16" s="2" customFormat="1" ht="18" customHeight="1" x14ac:dyDescent="0.25">
      <c r="B66" s="99" t="s">
        <v>51</v>
      </c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1"/>
    </row>
    <row r="67" spans="1:16" s="2" customFormat="1" ht="23.25" customHeight="1" x14ac:dyDescent="0.25">
      <c r="B67" s="11" t="s">
        <v>79</v>
      </c>
      <c r="C67" s="13" t="s">
        <v>81</v>
      </c>
      <c r="D67" s="26">
        <v>70</v>
      </c>
      <c r="E67" s="38">
        <v>5.65</v>
      </c>
      <c r="F67" s="38">
        <v>7.01</v>
      </c>
      <c r="G67" s="38">
        <v>2.12</v>
      </c>
      <c r="H67" s="38">
        <v>94.23</v>
      </c>
      <c r="I67" s="35">
        <v>4.0500000000000001E-2</v>
      </c>
      <c r="J67" s="35">
        <v>0.05</v>
      </c>
      <c r="K67" s="35">
        <v>0.71499999999999997</v>
      </c>
      <c r="L67" s="35">
        <v>1.37</v>
      </c>
      <c r="M67" s="35">
        <v>23.745000000000001</v>
      </c>
      <c r="N67" s="35">
        <v>14.365</v>
      </c>
      <c r="O67" s="35">
        <v>6.5350000000000001</v>
      </c>
      <c r="P67" s="35">
        <v>0.875</v>
      </c>
    </row>
    <row r="68" spans="1:16" s="10" customFormat="1" ht="24" customHeight="1" x14ac:dyDescent="0.3">
      <c r="B68" s="18" t="s">
        <v>38</v>
      </c>
      <c r="C68" s="19" t="s">
        <v>82</v>
      </c>
      <c r="D68" s="20">
        <v>150</v>
      </c>
      <c r="E68" s="22">
        <v>4.4550000000000001</v>
      </c>
      <c r="F68" s="22">
        <v>4.05</v>
      </c>
      <c r="G68" s="22">
        <v>15.15</v>
      </c>
      <c r="H68" s="22">
        <v>114.87</v>
      </c>
      <c r="I68" s="22">
        <v>0.24</v>
      </c>
      <c r="J68" s="22">
        <v>0</v>
      </c>
      <c r="K68" s="22">
        <v>1.4999999999999999E-2</v>
      </c>
      <c r="L68" s="22">
        <v>0.6</v>
      </c>
      <c r="M68" s="22">
        <v>15.39</v>
      </c>
      <c r="N68" s="22">
        <v>203.32499999999999</v>
      </c>
      <c r="O68" s="22">
        <v>135.47999999999999</v>
      </c>
      <c r="P68" s="22">
        <v>4.6500000000000004</v>
      </c>
    </row>
    <row r="69" spans="1:16" s="2" customFormat="1" ht="18" customHeight="1" x14ac:dyDescent="0.25">
      <c r="A69" s="2">
        <v>2</v>
      </c>
      <c r="B69" s="11" t="s">
        <v>42</v>
      </c>
      <c r="C69" s="13" t="s">
        <v>83</v>
      </c>
      <c r="D69" s="12">
        <v>20</v>
      </c>
      <c r="E69" s="35">
        <v>1.95</v>
      </c>
      <c r="F69" s="35">
        <v>0.375</v>
      </c>
      <c r="G69" s="35">
        <v>11.85</v>
      </c>
      <c r="H69" s="35">
        <v>59.4</v>
      </c>
      <c r="I69" s="35">
        <v>7.4999999999999997E-2</v>
      </c>
      <c r="J69" s="35">
        <v>0</v>
      </c>
      <c r="K69" s="35">
        <v>0</v>
      </c>
      <c r="L69" s="35">
        <v>0.45</v>
      </c>
      <c r="M69" s="35">
        <v>8.6999999999999993</v>
      </c>
      <c r="N69" s="35">
        <v>45</v>
      </c>
      <c r="O69" s="35">
        <v>14.1</v>
      </c>
      <c r="P69" s="35">
        <v>1.2</v>
      </c>
    </row>
    <row r="70" spans="1:16" s="10" customFormat="1" ht="18" customHeight="1" x14ac:dyDescent="0.3">
      <c r="B70" s="11" t="s">
        <v>24</v>
      </c>
      <c r="C70" s="13" t="s">
        <v>25</v>
      </c>
      <c r="D70" s="12">
        <v>200</v>
      </c>
      <c r="E70" s="35">
        <v>8.5999999999999993E-2</v>
      </c>
      <c r="F70" s="35">
        <v>2.1499999999999998E-2</v>
      </c>
      <c r="G70" s="35">
        <v>16.125</v>
      </c>
      <c r="H70" s="35">
        <v>64.994500000000002</v>
      </c>
      <c r="I70" s="35">
        <v>0</v>
      </c>
      <c r="J70" s="35">
        <v>0</v>
      </c>
      <c r="K70" s="35">
        <v>4.2999999999999997E-2</v>
      </c>
      <c r="L70" s="35">
        <v>0</v>
      </c>
      <c r="M70" s="35">
        <v>11.932499999999999</v>
      </c>
      <c r="N70" s="35">
        <v>1.5049999999999999</v>
      </c>
      <c r="O70" s="35">
        <v>3.01</v>
      </c>
      <c r="P70" s="35">
        <v>0.30099999999999999</v>
      </c>
    </row>
    <row r="71" spans="1:16" s="10" customFormat="1" ht="18" customHeight="1" x14ac:dyDescent="0.3">
      <c r="A71" s="2">
        <v>2</v>
      </c>
      <c r="B71" s="39"/>
      <c r="C71" s="16" t="s">
        <v>27</v>
      </c>
      <c r="D71" s="17">
        <f>SUM(D67:D70)</f>
        <v>440</v>
      </c>
      <c r="E71" s="16">
        <f t="shared" ref="E71:P71" si="10">SUM(E67+E68+E69+E70)</f>
        <v>12.141</v>
      </c>
      <c r="F71" s="16">
        <f t="shared" si="10"/>
        <v>11.456499999999998</v>
      </c>
      <c r="G71" s="16">
        <f t="shared" si="10"/>
        <v>45.244999999999997</v>
      </c>
      <c r="H71" s="16">
        <f t="shared" si="10"/>
        <v>333.49450000000002</v>
      </c>
      <c r="I71" s="16">
        <f t="shared" si="10"/>
        <v>0.35549999999999998</v>
      </c>
      <c r="J71" s="16">
        <f t="shared" si="10"/>
        <v>0.05</v>
      </c>
      <c r="K71" s="16">
        <f t="shared" si="10"/>
        <v>0.77300000000000002</v>
      </c>
      <c r="L71" s="16">
        <f t="shared" si="10"/>
        <v>2.4200000000000004</v>
      </c>
      <c r="M71" s="16">
        <f t="shared" si="10"/>
        <v>59.767500000000005</v>
      </c>
      <c r="N71" s="16">
        <f t="shared" si="10"/>
        <v>264.19499999999999</v>
      </c>
      <c r="O71" s="16">
        <f t="shared" si="10"/>
        <v>159.12499999999997</v>
      </c>
      <c r="P71" s="16">
        <f t="shared" si="10"/>
        <v>7.0260000000000007</v>
      </c>
    </row>
    <row r="72" spans="1:16" s="10" customFormat="1" ht="18" customHeight="1" x14ac:dyDescent="0.3">
      <c r="A72" s="2">
        <v>2</v>
      </c>
      <c r="B72" s="39"/>
      <c r="C72" s="16" t="s">
        <v>84</v>
      </c>
      <c r="D72" s="17"/>
      <c r="E72" s="16">
        <f t="shared" ref="E72:P72" si="11">SUM(E44+E50+E61+E65+E71)</f>
        <v>56.419733333333333</v>
      </c>
      <c r="F72" s="16">
        <f t="shared" si="11"/>
        <v>71.693633333333338</v>
      </c>
      <c r="G72" s="16">
        <f t="shared" si="11"/>
        <v>297.10446666666667</v>
      </c>
      <c r="H72" s="16">
        <f t="shared" si="11"/>
        <v>2103.1851000000001</v>
      </c>
      <c r="I72" s="16">
        <f t="shared" si="11"/>
        <v>1.83592</v>
      </c>
      <c r="J72" s="16">
        <f t="shared" si="11"/>
        <v>32.651899999999998</v>
      </c>
      <c r="K72" s="16">
        <f t="shared" si="11"/>
        <v>19.009499999999999</v>
      </c>
      <c r="L72" s="16">
        <f t="shared" si="11"/>
        <v>58.072699999999998</v>
      </c>
      <c r="M72" s="16">
        <f t="shared" si="11"/>
        <v>798.45350000000008</v>
      </c>
      <c r="N72" s="16">
        <f t="shared" si="11"/>
        <v>1025.721</v>
      </c>
      <c r="O72" s="16">
        <f t="shared" si="11"/>
        <v>432.14599999999996</v>
      </c>
      <c r="P72" s="16">
        <f t="shared" si="11"/>
        <v>24.6296</v>
      </c>
    </row>
    <row r="73" spans="1:16" s="4" customFormat="1" ht="20.25" customHeight="1" x14ac:dyDescent="0.25">
      <c r="B73" s="28"/>
      <c r="C73" s="28"/>
      <c r="D73" s="29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</row>
    <row r="74" spans="1:16" s="4" customFormat="1" ht="20.25" customHeight="1" x14ac:dyDescent="0.25">
      <c r="B74" s="5" t="s">
        <v>85</v>
      </c>
      <c r="C74" s="6"/>
      <c r="D74" s="29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</row>
    <row r="75" spans="1:16" s="4" customFormat="1" ht="20.25" customHeight="1" x14ac:dyDescent="0.25">
      <c r="B75" s="5" t="s">
        <v>1</v>
      </c>
      <c r="C75" s="6"/>
      <c r="D75" s="29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</row>
    <row r="76" spans="1:16" s="4" customFormat="1" x14ac:dyDescent="0.25">
      <c r="B76" s="9" t="s">
        <v>2</v>
      </c>
      <c r="C76" s="6"/>
      <c r="D76" s="7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</row>
    <row r="77" spans="1:16" s="4" customFormat="1" ht="27" customHeight="1" x14ac:dyDescent="0.25">
      <c r="B77" s="102" t="s">
        <v>3</v>
      </c>
      <c r="C77" s="102" t="s">
        <v>4</v>
      </c>
      <c r="D77" s="103" t="s">
        <v>5</v>
      </c>
      <c r="E77" s="104" t="s">
        <v>6</v>
      </c>
      <c r="F77" s="104"/>
      <c r="G77" s="104"/>
      <c r="H77" s="104" t="s">
        <v>7</v>
      </c>
      <c r="I77" s="104" t="s">
        <v>8</v>
      </c>
      <c r="J77" s="104"/>
      <c r="K77" s="104"/>
      <c r="L77" s="104"/>
      <c r="M77" s="104" t="s">
        <v>9</v>
      </c>
      <c r="N77" s="104"/>
      <c r="O77" s="104"/>
      <c r="P77" s="104"/>
    </row>
    <row r="78" spans="1:16" s="4" customFormat="1" ht="37.5" customHeight="1" x14ac:dyDescent="0.25">
      <c r="B78" s="102"/>
      <c r="C78" s="102"/>
      <c r="D78" s="103"/>
      <c r="E78" s="11" t="s">
        <v>10</v>
      </c>
      <c r="F78" s="11" t="s">
        <v>11</v>
      </c>
      <c r="G78" s="11" t="s">
        <v>12</v>
      </c>
      <c r="H78" s="104"/>
      <c r="I78" s="11" t="s">
        <v>13</v>
      </c>
      <c r="J78" s="11" t="s">
        <v>14</v>
      </c>
      <c r="K78" s="11" t="s">
        <v>15</v>
      </c>
      <c r="L78" s="11" t="s">
        <v>16</v>
      </c>
      <c r="M78" s="11" t="s">
        <v>17</v>
      </c>
      <c r="N78" s="11" t="s">
        <v>18</v>
      </c>
      <c r="O78" s="11" t="s">
        <v>19</v>
      </c>
      <c r="P78" s="11" t="s">
        <v>20</v>
      </c>
    </row>
    <row r="79" spans="1:16" s="10" customFormat="1" ht="18" customHeight="1" x14ac:dyDescent="0.3">
      <c r="A79" s="2">
        <v>3</v>
      </c>
      <c r="B79" s="104" t="s">
        <v>21</v>
      </c>
      <c r="C79" s="104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</row>
    <row r="80" spans="1:16" s="10" customFormat="1" ht="33.75" customHeight="1" x14ac:dyDescent="0.3">
      <c r="A80" s="2">
        <v>3</v>
      </c>
      <c r="B80" s="120" t="s">
        <v>22</v>
      </c>
      <c r="C80" s="121" t="s">
        <v>148</v>
      </c>
      <c r="D80" s="124" t="s">
        <v>62</v>
      </c>
      <c r="E80" s="123">
        <v>6</v>
      </c>
      <c r="F80" s="123">
        <v>9.3000000000000007</v>
      </c>
      <c r="G80" s="123">
        <v>26.85</v>
      </c>
      <c r="H80" s="123">
        <v>216.45</v>
      </c>
      <c r="I80" s="123">
        <v>0.13500000000000001</v>
      </c>
      <c r="J80" s="123">
        <v>0.69</v>
      </c>
      <c r="K80" s="123">
        <v>0.03</v>
      </c>
      <c r="L80" s="123">
        <v>0.45</v>
      </c>
      <c r="M80" s="123">
        <v>106.8</v>
      </c>
      <c r="N80" s="123">
        <v>167.85</v>
      </c>
      <c r="O80" s="123">
        <v>50.55</v>
      </c>
      <c r="P80" s="123">
        <v>1.2</v>
      </c>
    </row>
    <row r="81" spans="1:16" s="10" customFormat="1" ht="24.75" customHeight="1" x14ac:dyDescent="0.3">
      <c r="A81" s="2">
        <v>3</v>
      </c>
      <c r="B81" s="120" t="s">
        <v>47</v>
      </c>
      <c r="C81" s="127" t="s">
        <v>48</v>
      </c>
      <c r="D81" s="124">
        <v>45</v>
      </c>
      <c r="E81" s="128">
        <v>4.7249999999999996</v>
      </c>
      <c r="F81" s="128">
        <v>6.8849999999999998</v>
      </c>
      <c r="G81" s="128">
        <v>14.58</v>
      </c>
      <c r="H81" s="128">
        <v>139.005</v>
      </c>
      <c r="I81" s="128">
        <v>4.4999999999999998E-2</v>
      </c>
      <c r="J81" s="128">
        <v>7.2000000000000008E-2</v>
      </c>
      <c r="K81" s="128">
        <v>4.4999999999999998E-2</v>
      </c>
      <c r="L81" s="128">
        <v>0.49050000000000005</v>
      </c>
      <c r="M81" s="128">
        <v>96.12</v>
      </c>
      <c r="N81" s="128">
        <v>77.58</v>
      </c>
      <c r="O81" s="128">
        <v>13.41</v>
      </c>
      <c r="P81" s="128">
        <v>0.72</v>
      </c>
    </row>
    <row r="82" spans="1:16" s="10" customFormat="1" ht="18" customHeight="1" x14ac:dyDescent="0.3">
      <c r="A82" s="2"/>
      <c r="B82" s="120" t="s">
        <v>56</v>
      </c>
      <c r="C82" s="121" t="s">
        <v>57</v>
      </c>
      <c r="D82" s="122">
        <v>200</v>
      </c>
      <c r="E82" s="123">
        <v>0</v>
      </c>
      <c r="F82" s="123">
        <v>0.02</v>
      </c>
      <c r="G82" s="123">
        <v>15.08</v>
      </c>
      <c r="H82" s="123">
        <v>60.4</v>
      </c>
      <c r="I82" s="123">
        <v>0.02</v>
      </c>
      <c r="J82" s="123">
        <v>0.02</v>
      </c>
      <c r="K82" s="123">
        <v>0.18</v>
      </c>
      <c r="L82" s="123">
        <v>0</v>
      </c>
      <c r="M82" s="123">
        <v>0.46</v>
      </c>
      <c r="N82" s="123">
        <v>0.02</v>
      </c>
      <c r="O82" s="123">
        <v>0</v>
      </c>
      <c r="P82" s="123">
        <v>0.26</v>
      </c>
    </row>
    <row r="83" spans="1:16" s="10" customFormat="1" ht="18" customHeight="1" x14ac:dyDescent="0.3">
      <c r="B83" s="120" t="s">
        <v>24</v>
      </c>
      <c r="C83" s="121" t="s">
        <v>25</v>
      </c>
      <c r="D83" s="122" t="s">
        <v>26</v>
      </c>
      <c r="E83" s="123">
        <v>0.08</v>
      </c>
      <c r="F83" s="123">
        <v>0.02</v>
      </c>
      <c r="G83" s="123">
        <v>15</v>
      </c>
      <c r="H83" s="123">
        <v>60.46</v>
      </c>
      <c r="I83" s="123">
        <v>0</v>
      </c>
      <c r="J83" s="123">
        <v>0</v>
      </c>
      <c r="K83" s="123">
        <v>0.04</v>
      </c>
      <c r="L83" s="123">
        <v>0</v>
      </c>
      <c r="M83" s="123">
        <v>11.1</v>
      </c>
      <c r="N83" s="123">
        <v>1.4</v>
      </c>
      <c r="O83" s="123">
        <v>2.8</v>
      </c>
      <c r="P83" s="123">
        <v>0.28000000000000003</v>
      </c>
    </row>
    <row r="84" spans="1:16" s="10" customFormat="1" ht="18" customHeight="1" x14ac:dyDescent="0.3">
      <c r="B84" s="120"/>
      <c r="C84" s="121" t="s">
        <v>66</v>
      </c>
      <c r="D84" s="122">
        <v>200</v>
      </c>
      <c r="E84" s="123">
        <v>0.04</v>
      </c>
      <c r="F84" s="123">
        <v>0.02</v>
      </c>
      <c r="G84" s="123">
        <v>15.04</v>
      </c>
      <c r="H84" s="123">
        <v>60.43</v>
      </c>
      <c r="I84" s="123">
        <v>0.01</v>
      </c>
      <c r="J84" s="123">
        <v>0.01</v>
      </c>
      <c r="K84" s="123">
        <v>0.11</v>
      </c>
      <c r="L84" s="123">
        <v>0</v>
      </c>
      <c r="M84" s="123">
        <v>5.78</v>
      </c>
      <c r="N84" s="123">
        <v>0.71</v>
      </c>
      <c r="O84" s="123">
        <v>1.4</v>
      </c>
      <c r="P84" s="123">
        <v>0.27</v>
      </c>
    </row>
    <row r="85" spans="1:16" s="2" customFormat="1" ht="18" customHeight="1" x14ac:dyDescent="0.25">
      <c r="A85" s="2">
        <v>3</v>
      </c>
      <c r="B85" s="125"/>
      <c r="C85" s="125" t="s">
        <v>27</v>
      </c>
      <c r="D85" s="126">
        <f>155+45+200</f>
        <v>400</v>
      </c>
      <c r="E85" s="125">
        <v>8.4799999999999986</v>
      </c>
      <c r="F85" s="125">
        <v>16.88</v>
      </c>
      <c r="G85" s="125">
        <v>56.53</v>
      </c>
      <c r="H85" s="125">
        <v>412.88</v>
      </c>
      <c r="I85" s="125">
        <v>0.18500000000000003</v>
      </c>
      <c r="J85" s="125">
        <v>0.7</v>
      </c>
      <c r="K85" s="125">
        <v>0.14000000000000001</v>
      </c>
      <c r="L85" s="125">
        <v>0.92999999999999994</v>
      </c>
      <c r="M85" s="125">
        <v>121.86</v>
      </c>
      <c r="N85" s="125">
        <v>197.64000000000001</v>
      </c>
      <c r="O85" s="125">
        <v>61.83</v>
      </c>
      <c r="P85" s="125">
        <v>2.0699999999999998</v>
      </c>
    </row>
    <row r="86" spans="1:16" s="2" customFormat="1" ht="18" customHeight="1" x14ac:dyDescent="0.25">
      <c r="B86" s="99" t="s">
        <v>28</v>
      </c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1"/>
    </row>
    <row r="87" spans="1:16" s="2" customFormat="1" ht="18" customHeight="1" x14ac:dyDescent="0.25">
      <c r="B87" s="11" t="s">
        <v>92</v>
      </c>
      <c r="C87" s="13" t="s">
        <v>93</v>
      </c>
      <c r="D87" s="23" t="s">
        <v>94</v>
      </c>
      <c r="E87" s="15">
        <v>6.2350000000000003</v>
      </c>
      <c r="F87" s="15">
        <v>5.375</v>
      </c>
      <c r="G87" s="15">
        <v>40.785499999999999</v>
      </c>
      <c r="H87" s="15">
        <v>236.45699999999999</v>
      </c>
      <c r="I87" s="15">
        <v>0.215</v>
      </c>
      <c r="J87" s="15">
        <v>1.5049999999999999</v>
      </c>
      <c r="K87" s="15">
        <v>0</v>
      </c>
      <c r="L87" s="15">
        <v>0</v>
      </c>
      <c r="M87" s="15">
        <v>258.96749999999997</v>
      </c>
      <c r="N87" s="15">
        <v>193.5</v>
      </c>
      <c r="O87" s="15">
        <v>30.1</v>
      </c>
      <c r="P87" s="15">
        <v>0.32250000000000001</v>
      </c>
    </row>
    <row r="88" spans="1:16" s="10" customFormat="1" ht="18" customHeight="1" x14ac:dyDescent="0.3">
      <c r="B88" s="16"/>
      <c r="C88" s="16" t="s">
        <v>27</v>
      </c>
      <c r="D88" s="17">
        <v>215</v>
      </c>
      <c r="E88" s="16">
        <v>5.8</v>
      </c>
      <c r="F88" s="16">
        <v>5</v>
      </c>
      <c r="G88" s="16">
        <v>37.94</v>
      </c>
      <c r="H88" s="16">
        <v>219.96</v>
      </c>
      <c r="I88" s="16">
        <v>0.2</v>
      </c>
      <c r="J88" s="16">
        <v>1.4</v>
      </c>
      <c r="K88" s="16">
        <v>0</v>
      </c>
      <c r="L88" s="16">
        <v>0</v>
      </c>
      <c r="M88" s="16">
        <v>240.9</v>
      </c>
      <c r="N88" s="16">
        <v>180</v>
      </c>
      <c r="O88" s="16">
        <v>28</v>
      </c>
      <c r="P88" s="16">
        <v>0.3</v>
      </c>
    </row>
    <row r="89" spans="1:16" s="10" customFormat="1" ht="18" customHeight="1" x14ac:dyDescent="0.3">
      <c r="A89" s="2">
        <v>3</v>
      </c>
      <c r="B89" s="104" t="s">
        <v>30</v>
      </c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</row>
    <row r="90" spans="1:16" s="2" customFormat="1" ht="18" customHeight="1" x14ac:dyDescent="0.25">
      <c r="B90" s="11"/>
      <c r="C90" s="11" t="s">
        <v>95</v>
      </c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</row>
    <row r="91" spans="1:16" s="10" customFormat="1" ht="18" customHeight="1" x14ac:dyDescent="0.3">
      <c r="A91" s="2">
        <v>3</v>
      </c>
      <c r="B91" s="40" t="s">
        <v>96</v>
      </c>
      <c r="C91" s="41" t="s">
        <v>97</v>
      </c>
      <c r="D91" s="42">
        <v>60</v>
      </c>
      <c r="E91" s="22">
        <v>0.48</v>
      </c>
      <c r="F91" s="22">
        <v>0.06</v>
      </c>
      <c r="G91" s="22">
        <v>1.02</v>
      </c>
      <c r="H91" s="22">
        <v>6.54</v>
      </c>
      <c r="I91" s="22">
        <v>1.2E-2</v>
      </c>
      <c r="J91" s="22">
        <v>3</v>
      </c>
      <c r="K91" s="22">
        <v>0</v>
      </c>
      <c r="L91" s="22">
        <v>0.06</v>
      </c>
      <c r="M91" s="22">
        <v>13.8</v>
      </c>
      <c r="N91" s="22">
        <v>14.4</v>
      </c>
      <c r="O91" s="22">
        <v>8.4</v>
      </c>
      <c r="P91" s="22">
        <v>0.36</v>
      </c>
    </row>
    <row r="92" spans="1:16" s="2" customFormat="1" ht="18" customHeight="1" x14ac:dyDescent="0.25">
      <c r="B92" s="40" t="s">
        <v>98</v>
      </c>
      <c r="C92" s="41" t="s">
        <v>95</v>
      </c>
      <c r="D92" s="42">
        <v>60</v>
      </c>
      <c r="E92" s="22">
        <v>0.48</v>
      </c>
      <c r="F92" s="22">
        <v>0.06</v>
      </c>
      <c r="G92" s="22">
        <v>1.5</v>
      </c>
      <c r="H92" s="22">
        <v>8.4600000000000009</v>
      </c>
      <c r="I92" s="22">
        <v>0</v>
      </c>
      <c r="J92" s="22">
        <v>6</v>
      </c>
      <c r="K92" s="22">
        <v>0</v>
      </c>
      <c r="L92" s="22">
        <v>0</v>
      </c>
      <c r="M92" s="22">
        <v>13.98</v>
      </c>
      <c r="N92" s="22">
        <v>24.96</v>
      </c>
      <c r="O92" s="22">
        <v>8.4</v>
      </c>
      <c r="P92" s="22">
        <v>0.36</v>
      </c>
    </row>
    <row r="93" spans="1:16" s="2" customFormat="1" ht="18" customHeight="1" x14ac:dyDescent="0.25">
      <c r="B93" s="40"/>
      <c r="C93" s="41" t="s">
        <v>66</v>
      </c>
      <c r="D93" s="42">
        <v>60</v>
      </c>
      <c r="E93" s="18">
        <v>0.48</v>
      </c>
      <c r="F93" s="18">
        <v>0.06</v>
      </c>
      <c r="G93" s="18">
        <v>1.26</v>
      </c>
      <c r="H93" s="18">
        <v>7.5</v>
      </c>
      <c r="I93" s="18">
        <v>6.0000000000000001E-3</v>
      </c>
      <c r="J93" s="18">
        <v>4.5</v>
      </c>
      <c r="K93" s="18">
        <v>0</v>
      </c>
      <c r="L93" s="18">
        <v>0.03</v>
      </c>
      <c r="M93" s="18">
        <v>13.89</v>
      </c>
      <c r="N93" s="18">
        <v>19.68</v>
      </c>
      <c r="O93" s="18">
        <v>8.4</v>
      </c>
      <c r="P93" s="18">
        <v>0.36</v>
      </c>
    </row>
    <row r="94" spans="1:16" s="10" customFormat="1" ht="28.5" customHeight="1" x14ac:dyDescent="0.3">
      <c r="B94" s="18" t="s">
        <v>99</v>
      </c>
      <c r="C94" s="19" t="s">
        <v>100</v>
      </c>
      <c r="D94" s="20" t="s">
        <v>101</v>
      </c>
      <c r="E94" s="22">
        <v>1.5666</v>
      </c>
      <c r="F94" s="22">
        <v>4.4478</v>
      </c>
      <c r="G94" s="22">
        <v>9.2568000000000001</v>
      </c>
      <c r="H94" s="22">
        <v>90.51</v>
      </c>
      <c r="I94" s="22">
        <v>1.0499999999999999E-3</v>
      </c>
      <c r="J94" s="22">
        <v>1.0500000000000001E-2</v>
      </c>
      <c r="K94" s="22">
        <v>11.13</v>
      </c>
      <c r="L94" s="22">
        <v>2.1105</v>
      </c>
      <c r="M94" s="22">
        <v>43.68</v>
      </c>
      <c r="N94" s="22">
        <v>23.31</v>
      </c>
      <c r="O94" s="22">
        <v>45.99</v>
      </c>
      <c r="P94" s="22">
        <v>1.05</v>
      </c>
    </row>
    <row r="95" spans="1:16" s="10" customFormat="1" ht="18" customHeight="1" x14ac:dyDescent="0.3">
      <c r="B95" s="120" t="s">
        <v>277</v>
      </c>
      <c r="C95" s="121" t="s">
        <v>278</v>
      </c>
      <c r="D95" s="124">
        <v>70</v>
      </c>
      <c r="E95" s="128">
        <v>1.2978000000000001</v>
      </c>
      <c r="F95" s="128">
        <v>3.5424000000000002</v>
      </c>
      <c r="G95" s="128">
        <v>7.8713999999999995</v>
      </c>
      <c r="H95" s="128">
        <v>74.7</v>
      </c>
      <c r="I95" s="128">
        <v>0</v>
      </c>
      <c r="J95" s="128">
        <v>0</v>
      </c>
      <c r="K95" s="128">
        <v>7.74</v>
      </c>
      <c r="L95" s="128">
        <v>1.8</v>
      </c>
      <c r="M95" s="128">
        <v>35.819999999999993</v>
      </c>
      <c r="N95" s="128">
        <v>18.899999999999999</v>
      </c>
      <c r="O95" s="128">
        <v>39.24</v>
      </c>
      <c r="P95" s="128">
        <v>0.9</v>
      </c>
    </row>
    <row r="96" spans="1:16" s="10" customFormat="1" ht="18" customHeight="1" x14ac:dyDescent="0.3">
      <c r="B96" s="120" t="s">
        <v>197</v>
      </c>
      <c r="C96" s="121" t="s">
        <v>139</v>
      </c>
      <c r="D96" s="122">
        <v>130</v>
      </c>
      <c r="E96" s="128">
        <v>2.5000000000000001E-2</v>
      </c>
      <c r="F96" s="128">
        <v>0.15</v>
      </c>
      <c r="G96" s="128">
        <v>3.5000000000000003E-2</v>
      </c>
      <c r="H96" s="128">
        <v>1.6</v>
      </c>
      <c r="I96" s="128">
        <v>5.0000000000000001E-4</v>
      </c>
      <c r="J96" s="128">
        <v>5.0000000000000001E-3</v>
      </c>
      <c r="K96" s="128">
        <v>1</v>
      </c>
      <c r="L96" s="128">
        <v>5.0000000000000001E-3</v>
      </c>
      <c r="M96" s="128">
        <v>0.9</v>
      </c>
      <c r="N96" s="128">
        <v>0.6</v>
      </c>
      <c r="O96" s="128">
        <v>0.1</v>
      </c>
      <c r="P96" s="128">
        <v>0</v>
      </c>
    </row>
    <row r="97" spans="1:16" s="10" customFormat="1" ht="20.25" customHeight="1" x14ac:dyDescent="0.3">
      <c r="B97" s="11" t="s">
        <v>104</v>
      </c>
      <c r="C97" s="13" t="s">
        <v>105</v>
      </c>
      <c r="D97" s="12">
        <v>200</v>
      </c>
      <c r="E97" s="15">
        <v>7.3</v>
      </c>
      <c r="F97" s="15">
        <v>2.65</v>
      </c>
      <c r="G97" s="15">
        <v>4.55</v>
      </c>
      <c r="H97" s="15">
        <v>73.25</v>
      </c>
      <c r="I97" s="15">
        <v>0.05</v>
      </c>
      <c r="J97" s="15">
        <v>0.3</v>
      </c>
      <c r="K97" s="15">
        <v>0</v>
      </c>
      <c r="L97" s="15">
        <v>1.65</v>
      </c>
      <c r="M97" s="15">
        <v>20.75</v>
      </c>
      <c r="N97" s="15">
        <v>96.3</v>
      </c>
      <c r="O97" s="15">
        <v>22.15</v>
      </c>
      <c r="P97" s="15">
        <v>0.5</v>
      </c>
    </row>
    <row r="98" spans="1:16" s="10" customFormat="1" ht="18" customHeight="1" x14ac:dyDescent="0.3">
      <c r="B98" s="11" t="s">
        <v>42</v>
      </c>
      <c r="C98" s="13" t="s">
        <v>43</v>
      </c>
      <c r="D98" s="12">
        <v>20</v>
      </c>
      <c r="E98" s="15">
        <v>2.04</v>
      </c>
      <c r="F98" s="15">
        <v>3.2</v>
      </c>
      <c r="G98" s="15">
        <v>13.63</v>
      </c>
      <c r="H98" s="15">
        <v>91.49</v>
      </c>
      <c r="I98" s="15">
        <v>0.09</v>
      </c>
      <c r="J98" s="15">
        <v>12.11</v>
      </c>
      <c r="K98" s="15">
        <v>0.02</v>
      </c>
      <c r="L98" s="15">
        <v>0.12</v>
      </c>
      <c r="M98" s="15">
        <v>24.65</v>
      </c>
      <c r="N98" s="15">
        <v>57.73</v>
      </c>
      <c r="O98" s="15">
        <v>18.5</v>
      </c>
      <c r="P98" s="15">
        <v>0.67</v>
      </c>
    </row>
    <row r="99" spans="1:16" s="10" customFormat="1" ht="18" customHeight="1" x14ac:dyDescent="0.3">
      <c r="A99" s="2">
        <v>3</v>
      </c>
      <c r="B99" s="11" t="s">
        <v>44</v>
      </c>
      <c r="C99" s="13" t="s">
        <v>45</v>
      </c>
      <c r="D99" s="12">
        <v>30</v>
      </c>
      <c r="E99" s="15">
        <v>0.66</v>
      </c>
      <c r="F99" s="15">
        <v>0.1</v>
      </c>
      <c r="G99" s="15">
        <v>28.02</v>
      </c>
      <c r="H99" s="15">
        <v>109.48</v>
      </c>
      <c r="I99" s="15">
        <v>0.02</v>
      </c>
      <c r="J99" s="15">
        <v>0.68</v>
      </c>
      <c r="K99" s="15">
        <v>0</v>
      </c>
      <c r="L99" s="15">
        <v>0.5</v>
      </c>
      <c r="M99" s="15">
        <v>32.36</v>
      </c>
      <c r="N99" s="15">
        <v>23.44</v>
      </c>
      <c r="O99" s="15">
        <v>17.46</v>
      </c>
      <c r="P99" s="15">
        <v>0.68799999999999994</v>
      </c>
    </row>
    <row r="100" spans="1:16" s="10" customFormat="1" ht="18" customHeight="1" x14ac:dyDescent="0.3">
      <c r="A100" s="2">
        <v>3</v>
      </c>
      <c r="B100" s="16"/>
      <c r="C100" s="16" t="s">
        <v>27</v>
      </c>
      <c r="D100" s="17">
        <f>510+210</f>
        <v>720</v>
      </c>
      <c r="E100" s="16">
        <f t="shared" ref="E100:P100" si="12">SUM(E93+E94+E95+E97+E98+E99)</f>
        <v>13.3444</v>
      </c>
      <c r="F100" s="16">
        <f t="shared" si="12"/>
        <v>14.000200000000001</v>
      </c>
      <c r="G100" s="16">
        <f t="shared" si="12"/>
        <v>64.588200000000001</v>
      </c>
      <c r="H100" s="16">
        <f t="shared" si="12"/>
        <v>446.93</v>
      </c>
      <c r="I100" s="16">
        <f t="shared" si="12"/>
        <v>0.16705</v>
      </c>
      <c r="J100" s="16">
        <f t="shared" si="12"/>
        <v>17.6005</v>
      </c>
      <c r="K100" s="16">
        <f t="shared" si="12"/>
        <v>18.89</v>
      </c>
      <c r="L100" s="16">
        <f t="shared" si="12"/>
        <v>6.2105000000000006</v>
      </c>
      <c r="M100" s="16">
        <f t="shared" si="12"/>
        <v>171.14999999999998</v>
      </c>
      <c r="N100" s="16">
        <f t="shared" si="12"/>
        <v>239.35999999999999</v>
      </c>
      <c r="O100" s="16">
        <f t="shared" si="12"/>
        <v>151.74</v>
      </c>
      <c r="P100" s="16">
        <f t="shared" si="12"/>
        <v>4.1680000000000001</v>
      </c>
    </row>
    <row r="101" spans="1:16" s="10" customFormat="1" ht="18" customHeight="1" x14ac:dyDescent="0.3">
      <c r="B101" s="104" t="s">
        <v>78</v>
      </c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  <c r="N101" s="104"/>
      <c r="O101" s="104"/>
      <c r="P101" s="104"/>
    </row>
    <row r="102" spans="1:16" s="2" customFormat="1" ht="18.75" customHeight="1" x14ac:dyDescent="0.25">
      <c r="B102" s="11" t="s">
        <v>106</v>
      </c>
      <c r="C102" s="13" t="s">
        <v>107</v>
      </c>
      <c r="D102" s="23">
        <v>50</v>
      </c>
      <c r="E102" s="15">
        <v>2</v>
      </c>
      <c r="F102" s="15">
        <v>2.35</v>
      </c>
      <c r="G102" s="15">
        <v>13.9</v>
      </c>
      <c r="H102" s="15">
        <v>85</v>
      </c>
      <c r="I102" s="15">
        <v>0.03</v>
      </c>
      <c r="J102" s="15">
        <v>0</v>
      </c>
      <c r="K102" s="15">
        <v>5.0000000000000001E-3</v>
      </c>
      <c r="L102" s="15">
        <v>1</v>
      </c>
      <c r="M102" s="15">
        <v>8</v>
      </c>
      <c r="N102" s="15">
        <v>22</v>
      </c>
      <c r="O102" s="15">
        <v>3</v>
      </c>
      <c r="P102" s="15">
        <v>0.3</v>
      </c>
    </row>
    <row r="103" spans="1:16" s="2" customFormat="1" ht="18" customHeight="1" x14ac:dyDescent="0.25">
      <c r="B103" s="11"/>
      <c r="C103" s="13" t="s">
        <v>29</v>
      </c>
      <c r="D103" s="23">
        <v>200</v>
      </c>
      <c r="E103" s="15">
        <v>1</v>
      </c>
      <c r="F103" s="15">
        <v>0.2</v>
      </c>
      <c r="G103" s="15">
        <v>20.2</v>
      </c>
      <c r="H103" s="15">
        <v>92</v>
      </c>
      <c r="I103" s="15">
        <v>1.4</v>
      </c>
      <c r="J103" s="15">
        <v>4.4000000000000004</v>
      </c>
      <c r="K103" s="15">
        <v>0</v>
      </c>
      <c r="L103" s="15">
        <v>1.4</v>
      </c>
      <c r="M103" s="15">
        <v>1.4</v>
      </c>
      <c r="N103" s="15">
        <v>1.8</v>
      </c>
      <c r="O103" s="15">
        <v>2</v>
      </c>
      <c r="P103" s="15">
        <v>15.6</v>
      </c>
    </row>
    <row r="104" spans="1:16" s="2" customFormat="1" ht="18" customHeight="1" x14ac:dyDescent="0.25">
      <c r="B104" s="16"/>
      <c r="C104" s="16" t="s">
        <v>27</v>
      </c>
      <c r="D104" s="25">
        <v>250</v>
      </c>
      <c r="E104" s="16">
        <v>3</v>
      </c>
      <c r="F104" s="16">
        <v>2.5499999999999998</v>
      </c>
      <c r="G104" s="16">
        <v>34.1</v>
      </c>
      <c r="H104" s="16">
        <v>177</v>
      </c>
      <c r="I104" s="16">
        <v>1.43</v>
      </c>
      <c r="J104" s="16">
        <v>4.4000000000000004</v>
      </c>
      <c r="K104" s="16">
        <v>5.0000000000000001E-3</v>
      </c>
      <c r="L104" s="16">
        <v>2.4</v>
      </c>
      <c r="M104" s="16">
        <v>9.4</v>
      </c>
      <c r="N104" s="16">
        <v>23.8</v>
      </c>
      <c r="O104" s="16">
        <v>5</v>
      </c>
      <c r="P104" s="16">
        <v>15.9</v>
      </c>
    </row>
    <row r="105" spans="1:16" s="2" customFormat="1" ht="18" customHeight="1" x14ac:dyDescent="0.25">
      <c r="B105" s="99" t="s">
        <v>108</v>
      </c>
      <c r="C105" s="100"/>
      <c r="D105" s="100"/>
      <c r="E105" s="100"/>
      <c r="F105" s="100"/>
      <c r="G105" s="100"/>
      <c r="H105" s="100"/>
      <c r="I105" s="100"/>
      <c r="J105" s="100"/>
      <c r="K105" s="100"/>
      <c r="L105" s="100"/>
      <c r="M105" s="100"/>
      <c r="N105" s="100"/>
      <c r="O105" s="100"/>
      <c r="P105" s="101"/>
    </row>
    <row r="106" spans="1:16" s="10" customFormat="1" ht="33" customHeight="1" x14ac:dyDescent="0.3">
      <c r="A106" s="2">
        <v>3</v>
      </c>
      <c r="B106" s="124" t="s">
        <v>109</v>
      </c>
      <c r="C106" s="121" t="s">
        <v>110</v>
      </c>
      <c r="D106" s="124" t="s">
        <v>207</v>
      </c>
      <c r="E106" s="128">
        <v>19.04</v>
      </c>
      <c r="F106" s="128">
        <v>19.04</v>
      </c>
      <c r="G106" s="128">
        <v>38.816000000000003</v>
      </c>
      <c r="H106" s="128">
        <v>414.464</v>
      </c>
      <c r="I106" s="128">
        <v>0.17600000000000002</v>
      </c>
      <c r="J106" s="128">
        <v>8.4959999999999987</v>
      </c>
      <c r="K106" s="128">
        <v>3.1360000000000001</v>
      </c>
      <c r="L106" s="128">
        <v>2.544</v>
      </c>
      <c r="M106" s="128">
        <v>204.19200000000001</v>
      </c>
      <c r="N106" s="128">
        <v>259.47199999999998</v>
      </c>
      <c r="O106" s="128">
        <v>69.055999999999997</v>
      </c>
      <c r="P106" s="128">
        <v>1.9039999999999997</v>
      </c>
    </row>
    <row r="107" spans="1:16" s="2" customFormat="1" ht="22.5" customHeight="1" x14ac:dyDescent="0.25">
      <c r="B107" s="23"/>
      <c r="C107" s="13" t="s">
        <v>63</v>
      </c>
      <c r="D107" s="12">
        <v>100</v>
      </c>
      <c r="E107" s="15">
        <v>0.93</v>
      </c>
      <c r="F107" s="15">
        <v>0.13300000000000001</v>
      </c>
      <c r="G107" s="15">
        <v>9.5299999999999994</v>
      </c>
      <c r="H107" s="15">
        <v>45</v>
      </c>
      <c r="I107" s="15">
        <v>0.04</v>
      </c>
      <c r="J107" s="15">
        <v>10</v>
      </c>
      <c r="K107" s="15">
        <v>0</v>
      </c>
      <c r="L107" s="15">
        <v>1.133</v>
      </c>
      <c r="M107" s="15">
        <v>20</v>
      </c>
      <c r="N107" s="15">
        <v>34</v>
      </c>
      <c r="O107" s="15">
        <v>16</v>
      </c>
      <c r="P107" s="15">
        <v>0.6</v>
      </c>
    </row>
    <row r="108" spans="1:16" s="2" customFormat="1" ht="18" customHeight="1" x14ac:dyDescent="0.25">
      <c r="B108" s="23" t="s">
        <v>111</v>
      </c>
      <c r="C108" s="13" t="s">
        <v>112</v>
      </c>
      <c r="D108" s="12">
        <v>200</v>
      </c>
      <c r="E108" s="15">
        <v>0.57999999999999996</v>
      </c>
      <c r="F108" s="15">
        <v>0.06</v>
      </c>
      <c r="G108" s="15">
        <v>30.2</v>
      </c>
      <c r="H108" s="15">
        <v>123.66</v>
      </c>
      <c r="I108" s="15">
        <v>0</v>
      </c>
      <c r="J108" s="15">
        <v>1.1000000000000001</v>
      </c>
      <c r="K108" s="15">
        <v>0</v>
      </c>
      <c r="L108" s="15">
        <v>0.18</v>
      </c>
      <c r="M108" s="15">
        <v>15.7</v>
      </c>
      <c r="N108" s="15">
        <v>16.32</v>
      </c>
      <c r="O108" s="15">
        <v>3.36</v>
      </c>
      <c r="P108" s="15">
        <v>0.38</v>
      </c>
    </row>
    <row r="109" spans="1:16" s="2" customFormat="1" ht="18" hidden="1" customHeight="1" x14ac:dyDescent="0.25">
      <c r="B109" s="23">
        <v>0</v>
      </c>
      <c r="C109" s="13"/>
      <c r="D109" s="23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</row>
    <row r="110" spans="1:16" s="10" customFormat="1" ht="18" customHeight="1" x14ac:dyDescent="0.3">
      <c r="A110" s="2">
        <v>3</v>
      </c>
      <c r="B110" s="25"/>
      <c r="C110" s="16" t="s">
        <v>27</v>
      </c>
      <c r="D110" s="17">
        <f>210+200</f>
        <v>410</v>
      </c>
      <c r="E110" s="16">
        <f t="shared" ref="E110:P110" si="13">SUM(E106+E107+E108)</f>
        <v>20.549999999999997</v>
      </c>
      <c r="F110" s="16">
        <f t="shared" si="13"/>
        <v>19.232999999999997</v>
      </c>
      <c r="G110" s="16">
        <f t="shared" si="13"/>
        <v>78.546000000000006</v>
      </c>
      <c r="H110" s="16">
        <f t="shared" si="13"/>
        <v>583.12400000000002</v>
      </c>
      <c r="I110" s="16">
        <f t="shared" si="13"/>
        <v>0.21600000000000003</v>
      </c>
      <c r="J110" s="16">
        <f t="shared" si="13"/>
        <v>19.596</v>
      </c>
      <c r="K110" s="16">
        <f t="shared" si="13"/>
        <v>3.1360000000000001</v>
      </c>
      <c r="L110" s="16">
        <f t="shared" si="13"/>
        <v>3.8570000000000002</v>
      </c>
      <c r="M110" s="16">
        <f t="shared" si="13"/>
        <v>239.892</v>
      </c>
      <c r="N110" s="16">
        <f t="shared" si="13"/>
        <v>309.79199999999997</v>
      </c>
      <c r="O110" s="16">
        <f t="shared" si="13"/>
        <v>88.415999999999997</v>
      </c>
      <c r="P110" s="16">
        <f t="shared" si="13"/>
        <v>2.8839999999999995</v>
      </c>
    </row>
    <row r="111" spans="1:16" s="10" customFormat="1" ht="18" customHeight="1" x14ac:dyDescent="0.3">
      <c r="A111" s="2">
        <v>3</v>
      </c>
      <c r="B111" s="16"/>
      <c r="C111" s="16" t="s">
        <v>113</v>
      </c>
      <c r="D111" s="17"/>
      <c r="E111" s="16">
        <f t="shared" ref="E111:P111" si="14">SUM(E85+E88+E100+E104+E110)</f>
        <v>51.174399999999991</v>
      </c>
      <c r="F111" s="16">
        <f t="shared" si="14"/>
        <v>57.663199999999996</v>
      </c>
      <c r="G111" s="16">
        <f t="shared" si="14"/>
        <v>271.70420000000001</v>
      </c>
      <c r="H111" s="16">
        <f t="shared" si="14"/>
        <v>1839.894</v>
      </c>
      <c r="I111" s="16">
        <f t="shared" si="14"/>
        <v>2.1980500000000003</v>
      </c>
      <c r="J111" s="16">
        <f t="shared" si="14"/>
        <v>43.6965</v>
      </c>
      <c r="K111" s="16">
        <f t="shared" si="14"/>
        <v>22.170999999999999</v>
      </c>
      <c r="L111" s="16">
        <f t="shared" si="14"/>
        <v>13.397500000000001</v>
      </c>
      <c r="M111" s="16">
        <f t="shared" si="14"/>
        <v>783.202</v>
      </c>
      <c r="N111" s="16">
        <f t="shared" si="14"/>
        <v>950.59199999999987</v>
      </c>
      <c r="O111" s="16">
        <f t="shared" si="14"/>
        <v>334.98599999999999</v>
      </c>
      <c r="P111" s="16">
        <f t="shared" si="14"/>
        <v>25.322000000000003</v>
      </c>
    </row>
    <row r="112" spans="1:16" s="4" customFormat="1" ht="20.25" customHeight="1" x14ac:dyDescent="0.25">
      <c r="B112" s="28"/>
      <c r="C112" s="28"/>
      <c r="D112" s="29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</row>
    <row r="113" spans="1:16" s="4" customFormat="1" ht="20.25" customHeight="1" x14ac:dyDescent="0.25">
      <c r="B113" s="5" t="s">
        <v>114</v>
      </c>
      <c r="C113" s="6"/>
      <c r="D113" s="29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</row>
    <row r="114" spans="1:16" s="4" customFormat="1" ht="20.25" customHeight="1" x14ac:dyDescent="0.25">
      <c r="B114" s="5" t="s">
        <v>1</v>
      </c>
      <c r="C114" s="6"/>
      <c r="D114" s="29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</row>
    <row r="115" spans="1:16" s="4" customFormat="1" x14ac:dyDescent="0.25">
      <c r="B115" s="9" t="s">
        <v>2</v>
      </c>
      <c r="C115" s="6"/>
      <c r="D115" s="7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</row>
    <row r="116" spans="1:16" s="4" customFormat="1" ht="20.25" customHeight="1" x14ac:dyDescent="0.25">
      <c r="B116" s="28"/>
      <c r="C116" s="28"/>
      <c r="D116" s="29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</row>
    <row r="117" spans="1:16" s="4" customFormat="1" ht="32.25" customHeight="1" x14ac:dyDescent="0.25">
      <c r="B117" s="102" t="s">
        <v>3</v>
      </c>
      <c r="C117" s="102" t="s">
        <v>4</v>
      </c>
      <c r="D117" s="103" t="s">
        <v>5</v>
      </c>
      <c r="E117" s="104" t="s">
        <v>6</v>
      </c>
      <c r="F117" s="104"/>
      <c r="G117" s="104"/>
      <c r="H117" s="104" t="s">
        <v>7</v>
      </c>
      <c r="I117" s="104" t="s">
        <v>8</v>
      </c>
      <c r="J117" s="104"/>
      <c r="K117" s="104"/>
      <c r="L117" s="104"/>
      <c r="M117" s="104" t="s">
        <v>9</v>
      </c>
      <c r="N117" s="104"/>
      <c r="O117" s="104"/>
      <c r="P117" s="104"/>
    </row>
    <row r="118" spans="1:16" s="4" customFormat="1" ht="33" customHeight="1" x14ac:dyDescent="0.25">
      <c r="B118" s="102"/>
      <c r="C118" s="102"/>
      <c r="D118" s="103"/>
      <c r="E118" s="11" t="s">
        <v>10</v>
      </c>
      <c r="F118" s="11" t="s">
        <v>11</v>
      </c>
      <c r="G118" s="11" t="s">
        <v>12</v>
      </c>
      <c r="H118" s="104"/>
      <c r="I118" s="11" t="s">
        <v>13</v>
      </c>
      <c r="J118" s="11" t="s">
        <v>14</v>
      </c>
      <c r="K118" s="11" t="s">
        <v>15</v>
      </c>
      <c r="L118" s="11" t="s">
        <v>16</v>
      </c>
      <c r="M118" s="11" t="s">
        <v>17</v>
      </c>
      <c r="N118" s="11" t="s">
        <v>18</v>
      </c>
      <c r="O118" s="11" t="s">
        <v>19</v>
      </c>
      <c r="P118" s="11" t="s">
        <v>20</v>
      </c>
    </row>
    <row r="119" spans="1:16" s="10" customFormat="1" ht="18" customHeight="1" x14ac:dyDescent="0.3">
      <c r="A119" s="2">
        <v>4</v>
      </c>
      <c r="B119" s="104" t="s">
        <v>21</v>
      </c>
      <c r="C119" s="104"/>
      <c r="D119" s="104"/>
      <c r="E119" s="104"/>
      <c r="F119" s="104"/>
      <c r="G119" s="104"/>
      <c r="H119" s="104"/>
      <c r="I119" s="104"/>
      <c r="J119" s="104"/>
      <c r="K119" s="104"/>
      <c r="L119" s="104"/>
      <c r="M119" s="104"/>
      <c r="N119" s="104"/>
      <c r="O119" s="104"/>
      <c r="P119" s="104"/>
    </row>
    <row r="120" spans="1:16" s="10" customFormat="1" ht="30" customHeight="1" x14ac:dyDescent="0.3">
      <c r="A120" s="2">
        <v>4</v>
      </c>
      <c r="B120" s="11" t="s">
        <v>115</v>
      </c>
      <c r="C120" s="13" t="s">
        <v>116</v>
      </c>
      <c r="D120" s="23" t="s">
        <v>62</v>
      </c>
      <c r="E120" s="15">
        <v>8.3390000000000004</v>
      </c>
      <c r="F120" s="15">
        <v>8.9589999999999996</v>
      </c>
      <c r="G120" s="15">
        <v>40.5015</v>
      </c>
      <c r="H120" s="15">
        <v>283.54149999999998</v>
      </c>
      <c r="I120" s="15">
        <v>0.124</v>
      </c>
      <c r="J120" s="15">
        <v>4.96</v>
      </c>
      <c r="K120" s="15">
        <v>3.1E-2</v>
      </c>
      <c r="L120" s="15">
        <v>2.2164999999999999</v>
      </c>
      <c r="M120" s="15">
        <v>148.428</v>
      </c>
      <c r="N120" s="15">
        <v>206.584</v>
      </c>
      <c r="O120" s="15">
        <v>40.021000000000001</v>
      </c>
      <c r="P120" s="15">
        <v>1.9995000000000001</v>
      </c>
    </row>
    <row r="121" spans="1:16" s="10" customFormat="1" ht="29.25" customHeight="1" x14ac:dyDescent="0.3">
      <c r="A121" s="2">
        <v>4</v>
      </c>
      <c r="B121" s="23"/>
      <c r="C121" s="13" t="s">
        <v>117</v>
      </c>
      <c r="D121" s="12">
        <v>40</v>
      </c>
      <c r="E121" s="15">
        <v>0.8</v>
      </c>
      <c r="F121" s="15">
        <v>0.94</v>
      </c>
      <c r="G121" s="15">
        <v>5.56</v>
      </c>
      <c r="H121" s="15">
        <v>34</v>
      </c>
      <c r="I121" s="15">
        <v>1.2E-2</v>
      </c>
      <c r="J121" s="15">
        <v>0</v>
      </c>
      <c r="K121" s="15">
        <v>2E-3</v>
      </c>
      <c r="L121" s="15">
        <v>0.4</v>
      </c>
      <c r="M121" s="15">
        <v>3.2</v>
      </c>
      <c r="N121" s="15">
        <v>8.8000000000000007</v>
      </c>
      <c r="O121" s="15">
        <v>1.2</v>
      </c>
      <c r="P121" s="15">
        <v>0.12</v>
      </c>
    </row>
    <row r="122" spans="1:16" s="10" customFormat="1" ht="18" customHeight="1" x14ac:dyDescent="0.3">
      <c r="A122" s="2">
        <v>4</v>
      </c>
      <c r="B122" s="120" t="s">
        <v>90</v>
      </c>
      <c r="C122" s="121" t="s">
        <v>91</v>
      </c>
      <c r="D122" s="122">
        <v>200</v>
      </c>
      <c r="E122" s="128">
        <v>4.08</v>
      </c>
      <c r="F122" s="128">
        <v>3.54</v>
      </c>
      <c r="G122" s="128">
        <v>17.579999999999998</v>
      </c>
      <c r="H122" s="128">
        <v>118.52</v>
      </c>
      <c r="I122" s="128">
        <v>0.06</v>
      </c>
      <c r="J122" s="128">
        <v>1.58</v>
      </c>
      <c r="K122" s="128">
        <v>0.02</v>
      </c>
      <c r="L122" s="128">
        <v>0</v>
      </c>
      <c r="M122" s="128">
        <v>152.22</v>
      </c>
      <c r="N122" s="128">
        <v>124.56</v>
      </c>
      <c r="O122" s="128">
        <v>21.34</v>
      </c>
      <c r="P122" s="128">
        <v>0.48</v>
      </c>
    </row>
    <row r="123" spans="1:16" s="2" customFormat="1" ht="18" customHeight="1" x14ac:dyDescent="0.25">
      <c r="A123" s="2">
        <v>4</v>
      </c>
      <c r="B123" s="16"/>
      <c r="C123" s="16" t="s">
        <v>27</v>
      </c>
      <c r="D123" s="17">
        <f>155+40+215</f>
        <v>410</v>
      </c>
      <c r="E123" s="16">
        <f t="shared" ref="E123:P123" si="15">SUM(E120+E121+E122)</f>
        <v>13.219000000000001</v>
      </c>
      <c r="F123" s="16">
        <f t="shared" si="15"/>
        <v>13.439</v>
      </c>
      <c r="G123" s="16">
        <f t="shared" si="15"/>
        <v>63.641500000000001</v>
      </c>
      <c r="H123" s="16">
        <f t="shared" si="15"/>
        <v>436.06149999999997</v>
      </c>
      <c r="I123" s="16">
        <f t="shared" si="15"/>
        <v>0.19600000000000001</v>
      </c>
      <c r="J123" s="16">
        <f t="shared" si="15"/>
        <v>6.54</v>
      </c>
      <c r="K123" s="16">
        <f t="shared" si="15"/>
        <v>5.3000000000000005E-2</v>
      </c>
      <c r="L123" s="16">
        <f t="shared" si="15"/>
        <v>2.6164999999999998</v>
      </c>
      <c r="M123" s="16">
        <f t="shared" si="15"/>
        <v>303.84799999999996</v>
      </c>
      <c r="N123" s="16">
        <f t="shared" si="15"/>
        <v>339.94400000000002</v>
      </c>
      <c r="O123" s="16">
        <f t="shared" si="15"/>
        <v>62.561000000000007</v>
      </c>
      <c r="P123" s="16">
        <f t="shared" si="15"/>
        <v>2.5994999999999999</v>
      </c>
    </row>
    <row r="124" spans="1:16" s="2" customFormat="1" ht="18" customHeight="1" x14ac:dyDescent="0.25">
      <c r="B124" s="99" t="s">
        <v>28</v>
      </c>
      <c r="C124" s="100"/>
      <c r="D124" s="100"/>
      <c r="E124" s="100"/>
      <c r="F124" s="100"/>
      <c r="G124" s="100"/>
      <c r="H124" s="100"/>
      <c r="I124" s="100"/>
      <c r="J124" s="100"/>
      <c r="K124" s="100"/>
      <c r="L124" s="100"/>
      <c r="M124" s="100"/>
      <c r="N124" s="100"/>
      <c r="O124" s="100"/>
      <c r="P124" s="101"/>
    </row>
    <row r="125" spans="1:16" s="2" customFormat="1" ht="18" customHeight="1" x14ac:dyDescent="0.25">
      <c r="B125" s="11"/>
      <c r="C125" s="13" t="s">
        <v>29</v>
      </c>
      <c r="D125" s="12">
        <v>200</v>
      </c>
      <c r="E125" s="15">
        <v>1</v>
      </c>
      <c r="F125" s="15">
        <v>0.2</v>
      </c>
      <c r="G125" s="15">
        <v>20.2</v>
      </c>
      <c r="H125" s="15">
        <v>92</v>
      </c>
      <c r="I125" s="15">
        <v>1.4</v>
      </c>
      <c r="J125" s="15">
        <v>4.4000000000000004</v>
      </c>
      <c r="K125" s="15">
        <v>0</v>
      </c>
      <c r="L125" s="15">
        <v>1.4</v>
      </c>
      <c r="M125" s="15">
        <v>1.4</v>
      </c>
      <c r="N125" s="15">
        <v>1.8</v>
      </c>
      <c r="O125" s="15">
        <v>2</v>
      </c>
      <c r="P125" s="15">
        <v>15.6</v>
      </c>
    </row>
    <row r="126" spans="1:16" s="10" customFormat="1" ht="18" customHeight="1" x14ac:dyDescent="0.3">
      <c r="B126" s="16"/>
      <c r="C126" s="16" t="s">
        <v>27</v>
      </c>
      <c r="D126" s="129">
        <v>200</v>
      </c>
      <c r="E126" s="130">
        <v>1</v>
      </c>
      <c r="F126" s="130">
        <v>0.2</v>
      </c>
      <c r="G126" s="130">
        <v>20.2</v>
      </c>
      <c r="H126" s="130">
        <v>92</v>
      </c>
      <c r="I126" s="130">
        <v>1.4</v>
      </c>
      <c r="J126" s="130">
        <v>4.4000000000000004</v>
      </c>
      <c r="K126" s="130">
        <v>0</v>
      </c>
      <c r="L126" s="130">
        <v>1.4</v>
      </c>
      <c r="M126" s="130">
        <v>1.4</v>
      </c>
      <c r="N126" s="130">
        <v>1.8</v>
      </c>
      <c r="O126" s="130">
        <v>2</v>
      </c>
      <c r="P126" s="130">
        <v>15.6</v>
      </c>
    </row>
    <row r="127" spans="1:16" s="10" customFormat="1" ht="18" customHeight="1" x14ac:dyDescent="0.3">
      <c r="A127" s="2">
        <v>4</v>
      </c>
      <c r="B127" s="104" t="s">
        <v>30</v>
      </c>
      <c r="C127" s="104"/>
      <c r="D127" s="104"/>
      <c r="E127" s="104"/>
      <c r="F127" s="104"/>
      <c r="G127" s="104"/>
      <c r="H127" s="104"/>
      <c r="I127" s="104"/>
      <c r="J127" s="104"/>
      <c r="K127" s="104"/>
      <c r="L127" s="104"/>
      <c r="M127" s="104"/>
      <c r="N127" s="104"/>
      <c r="O127" s="104"/>
      <c r="P127" s="104"/>
    </row>
    <row r="128" spans="1:16" s="10" customFormat="1" ht="30" customHeight="1" x14ac:dyDescent="0.3">
      <c r="A128" s="2">
        <v>4</v>
      </c>
      <c r="B128" s="120" t="s">
        <v>166</v>
      </c>
      <c r="C128" s="121" t="s">
        <v>167</v>
      </c>
      <c r="D128" s="122">
        <v>60</v>
      </c>
      <c r="E128" s="128">
        <v>0.84599999999999997</v>
      </c>
      <c r="F128" s="128">
        <v>3.048</v>
      </c>
      <c r="G128" s="128">
        <v>5.411999999999999</v>
      </c>
      <c r="H128" s="128">
        <v>52.463999999999999</v>
      </c>
      <c r="I128" s="128">
        <v>1.7999999999999999E-2</v>
      </c>
      <c r="J128" s="128">
        <v>19.470000000000002</v>
      </c>
      <c r="K128" s="128">
        <v>0</v>
      </c>
      <c r="L128" s="128">
        <v>1.3859999999999999</v>
      </c>
      <c r="M128" s="128">
        <v>22.421999999999997</v>
      </c>
      <c r="N128" s="128">
        <v>16.565999999999999</v>
      </c>
      <c r="O128" s="128">
        <v>9.0960000000000001</v>
      </c>
      <c r="P128" s="128">
        <v>0.30599999999999999</v>
      </c>
    </row>
    <row r="129" spans="1:16" s="10" customFormat="1" ht="18" customHeight="1" x14ac:dyDescent="0.3">
      <c r="B129" s="43" t="s">
        <v>120</v>
      </c>
      <c r="C129" s="19" t="s">
        <v>121</v>
      </c>
      <c r="D129" s="20">
        <v>200</v>
      </c>
      <c r="E129" s="22">
        <v>4.4000000000000004</v>
      </c>
      <c r="F129" s="22">
        <v>4.2</v>
      </c>
      <c r="G129" s="22">
        <v>13.2</v>
      </c>
      <c r="H129" s="22">
        <v>118.6</v>
      </c>
      <c r="I129" s="22">
        <v>0</v>
      </c>
      <c r="J129" s="22">
        <v>0.2</v>
      </c>
      <c r="K129" s="22">
        <v>4.5999999999999996</v>
      </c>
      <c r="L129" s="22">
        <v>2</v>
      </c>
      <c r="M129" s="22">
        <v>34.200000000000003</v>
      </c>
      <c r="N129" s="22">
        <v>28.4</v>
      </c>
      <c r="O129" s="22">
        <v>70.400000000000006</v>
      </c>
      <c r="P129" s="22">
        <v>1.6</v>
      </c>
    </row>
    <row r="130" spans="1:16" s="10" customFormat="1" ht="18" customHeight="1" x14ac:dyDescent="0.3">
      <c r="B130" s="120" t="s">
        <v>102</v>
      </c>
      <c r="C130" s="121" t="s">
        <v>103</v>
      </c>
      <c r="D130" s="124" t="s">
        <v>199</v>
      </c>
      <c r="E130" s="128">
        <v>42.8</v>
      </c>
      <c r="F130" s="128">
        <v>43</v>
      </c>
      <c r="G130" s="128">
        <v>42.2</v>
      </c>
      <c r="H130" s="128">
        <v>743</v>
      </c>
      <c r="I130" s="128">
        <v>0</v>
      </c>
      <c r="J130" s="128">
        <v>0.2</v>
      </c>
      <c r="K130" s="128">
        <v>2</v>
      </c>
      <c r="L130" s="128">
        <v>4.4000000000000004</v>
      </c>
      <c r="M130" s="128">
        <v>57.4</v>
      </c>
      <c r="N130" s="128">
        <v>80.8</v>
      </c>
      <c r="O130" s="128">
        <v>408.4</v>
      </c>
      <c r="P130" s="128">
        <v>5.6</v>
      </c>
    </row>
    <row r="131" spans="1:16" s="10" customFormat="1" ht="19.5" customHeight="1" x14ac:dyDescent="0.3">
      <c r="A131" s="2">
        <v>4</v>
      </c>
      <c r="B131" s="11" t="s">
        <v>40</v>
      </c>
      <c r="C131" s="13" t="s">
        <v>41</v>
      </c>
      <c r="D131" s="12">
        <v>200</v>
      </c>
      <c r="E131" s="15">
        <v>0.28000000000000003</v>
      </c>
      <c r="F131" s="15">
        <v>0.1</v>
      </c>
      <c r="G131" s="15">
        <v>32.880000000000003</v>
      </c>
      <c r="H131" s="15">
        <v>133.58000000000001</v>
      </c>
      <c r="I131" s="15">
        <v>0</v>
      </c>
      <c r="J131" s="15">
        <v>0</v>
      </c>
      <c r="K131" s="15">
        <v>19.3</v>
      </c>
      <c r="L131" s="15">
        <v>0.16</v>
      </c>
      <c r="M131" s="15">
        <v>13.78</v>
      </c>
      <c r="N131" s="15">
        <v>5.78</v>
      </c>
      <c r="O131" s="15">
        <v>7.38</v>
      </c>
      <c r="P131" s="15">
        <v>0.48</v>
      </c>
    </row>
    <row r="132" spans="1:16" s="10" customFormat="1" ht="18" customHeight="1" x14ac:dyDescent="0.3">
      <c r="B132" s="11" t="s">
        <v>42</v>
      </c>
      <c r="C132" s="13" t="s">
        <v>43</v>
      </c>
      <c r="D132" s="12">
        <v>20</v>
      </c>
      <c r="E132" s="15">
        <v>1.5333333333333301</v>
      </c>
      <c r="F132" s="15">
        <v>0.133333333333333</v>
      </c>
      <c r="G132" s="15">
        <v>9.8666666666666707</v>
      </c>
      <c r="H132" s="15">
        <v>47</v>
      </c>
      <c r="I132" s="15">
        <v>0</v>
      </c>
      <c r="J132" s="15">
        <v>0</v>
      </c>
      <c r="K132" s="15">
        <v>0</v>
      </c>
      <c r="L132" s="15">
        <v>0.2</v>
      </c>
      <c r="M132" s="15">
        <v>4</v>
      </c>
      <c r="N132" s="15">
        <v>13</v>
      </c>
      <c r="O132" s="15">
        <v>2.8</v>
      </c>
      <c r="P132" s="15">
        <v>0.2</v>
      </c>
    </row>
    <row r="133" spans="1:16" s="10" customFormat="1" ht="18" customHeight="1" x14ac:dyDescent="0.3">
      <c r="B133" s="11" t="s">
        <v>44</v>
      </c>
      <c r="C133" s="13" t="s">
        <v>45</v>
      </c>
      <c r="D133" s="12">
        <v>30</v>
      </c>
      <c r="E133" s="15">
        <v>1.95</v>
      </c>
      <c r="F133" s="15">
        <v>0.375</v>
      </c>
      <c r="G133" s="15">
        <v>11.85</v>
      </c>
      <c r="H133" s="15">
        <v>59.4</v>
      </c>
      <c r="I133" s="15">
        <v>7.4999999999999997E-2</v>
      </c>
      <c r="J133" s="15">
        <v>0</v>
      </c>
      <c r="K133" s="15">
        <v>0</v>
      </c>
      <c r="L133" s="15">
        <v>0.45</v>
      </c>
      <c r="M133" s="15">
        <v>8.6999999999999993</v>
      </c>
      <c r="N133" s="15">
        <v>45</v>
      </c>
      <c r="O133" s="15">
        <v>14.1</v>
      </c>
      <c r="P133" s="15">
        <v>1.2</v>
      </c>
    </row>
    <row r="134" spans="1:16" s="10" customFormat="1" ht="18" customHeight="1" x14ac:dyDescent="0.3">
      <c r="A134" s="2">
        <v>4</v>
      </c>
      <c r="B134" s="16"/>
      <c r="C134" s="16" t="s">
        <v>27</v>
      </c>
      <c r="D134" s="17">
        <f>510+200</f>
        <v>710</v>
      </c>
      <c r="E134" s="16">
        <f t="shared" ref="E134:P134" si="16">SUM(E128+E129+E130+E131+E132+E133)</f>
        <v>51.809333333333335</v>
      </c>
      <c r="F134" s="16">
        <f t="shared" si="16"/>
        <v>50.856333333333332</v>
      </c>
      <c r="G134" s="16">
        <f t="shared" si="16"/>
        <v>115.40866666666668</v>
      </c>
      <c r="H134" s="16">
        <f t="shared" si="16"/>
        <v>1154.0440000000001</v>
      </c>
      <c r="I134" s="16">
        <f t="shared" si="16"/>
        <v>9.2999999999999999E-2</v>
      </c>
      <c r="J134" s="16">
        <f t="shared" si="16"/>
        <v>19.87</v>
      </c>
      <c r="K134" s="16">
        <f t="shared" si="16"/>
        <v>25.9</v>
      </c>
      <c r="L134" s="16">
        <f t="shared" si="16"/>
        <v>8.5960000000000001</v>
      </c>
      <c r="M134" s="16">
        <f t="shared" si="16"/>
        <v>140.50199999999998</v>
      </c>
      <c r="N134" s="16">
        <f t="shared" si="16"/>
        <v>189.54599999999999</v>
      </c>
      <c r="O134" s="16">
        <f t="shared" si="16"/>
        <v>512.17599999999993</v>
      </c>
      <c r="P134" s="16">
        <f t="shared" si="16"/>
        <v>9.3859999999999992</v>
      </c>
    </row>
    <row r="135" spans="1:16" s="10" customFormat="1" ht="18" customHeight="1" x14ac:dyDescent="0.3">
      <c r="A135" s="2">
        <v>4</v>
      </c>
      <c r="B135" s="104" t="s">
        <v>123</v>
      </c>
      <c r="C135" s="104"/>
      <c r="D135" s="104"/>
      <c r="E135" s="104"/>
      <c r="F135" s="104"/>
      <c r="G135" s="104"/>
      <c r="H135" s="104"/>
      <c r="I135" s="104"/>
      <c r="J135" s="104"/>
      <c r="K135" s="104"/>
      <c r="L135" s="104"/>
      <c r="M135" s="104"/>
      <c r="N135" s="104"/>
      <c r="O135" s="104"/>
      <c r="P135" s="104"/>
    </row>
    <row r="136" spans="1:16" s="2" customFormat="1" ht="21.75" customHeight="1" x14ac:dyDescent="0.25">
      <c r="B136" s="11" t="s">
        <v>124</v>
      </c>
      <c r="C136" s="13" t="s">
        <v>125</v>
      </c>
      <c r="D136" s="23">
        <v>50</v>
      </c>
      <c r="E136" s="15">
        <v>2</v>
      </c>
      <c r="F136" s="15">
        <v>2.35</v>
      </c>
      <c r="G136" s="15">
        <v>13.9</v>
      </c>
      <c r="H136" s="15">
        <v>85</v>
      </c>
      <c r="I136" s="15">
        <v>0.03</v>
      </c>
      <c r="J136" s="15">
        <v>0</v>
      </c>
      <c r="K136" s="15">
        <v>5.0000000000000001E-3</v>
      </c>
      <c r="L136" s="15">
        <v>1</v>
      </c>
      <c r="M136" s="15">
        <v>8</v>
      </c>
      <c r="N136" s="15">
        <v>22</v>
      </c>
      <c r="O136" s="15">
        <v>3</v>
      </c>
      <c r="P136" s="15">
        <v>0.3</v>
      </c>
    </row>
    <row r="137" spans="1:16" s="2" customFormat="1" ht="18" customHeight="1" x14ac:dyDescent="0.25">
      <c r="B137" s="11" t="s">
        <v>92</v>
      </c>
      <c r="C137" s="13" t="s">
        <v>93</v>
      </c>
      <c r="D137" s="23" t="s">
        <v>94</v>
      </c>
      <c r="E137" s="15">
        <v>6.2350000000000003</v>
      </c>
      <c r="F137" s="15">
        <v>5.375</v>
      </c>
      <c r="G137" s="15">
        <v>40.785499999999999</v>
      </c>
      <c r="H137" s="15">
        <v>236.45699999999999</v>
      </c>
      <c r="I137" s="15">
        <v>0.215</v>
      </c>
      <c r="J137" s="15">
        <v>1.5049999999999999</v>
      </c>
      <c r="K137" s="15">
        <v>0</v>
      </c>
      <c r="L137" s="15">
        <v>0</v>
      </c>
      <c r="M137" s="15">
        <v>258.96749999999997</v>
      </c>
      <c r="N137" s="15">
        <v>193.5</v>
      </c>
      <c r="O137" s="15">
        <v>30.1</v>
      </c>
      <c r="P137" s="15">
        <v>0.32250000000000001</v>
      </c>
    </row>
    <row r="138" spans="1:16" s="2" customFormat="1" ht="18" customHeight="1" x14ac:dyDescent="0.25">
      <c r="B138" s="16"/>
      <c r="C138" s="16" t="s">
        <v>27</v>
      </c>
      <c r="D138" s="25">
        <f>215+50</f>
        <v>265</v>
      </c>
      <c r="E138" s="16">
        <v>8.2349999999999994</v>
      </c>
      <c r="F138" s="16">
        <v>7.7249999999999996</v>
      </c>
      <c r="G138" s="16">
        <v>54.685499999999998</v>
      </c>
      <c r="H138" s="16">
        <v>321.45699999999999</v>
      </c>
      <c r="I138" s="16">
        <v>0.245</v>
      </c>
      <c r="J138" s="16">
        <v>1.5049999999999999</v>
      </c>
      <c r="K138" s="16">
        <v>5.0000000000000001E-3</v>
      </c>
      <c r="L138" s="16">
        <v>1</v>
      </c>
      <c r="M138" s="16">
        <v>266.96749999999997</v>
      </c>
      <c r="N138" s="16">
        <v>215.5</v>
      </c>
      <c r="O138" s="16">
        <v>33.1</v>
      </c>
      <c r="P138" s="16">
        <v>0.62250000000000005</v>
      </c>
    </row>
    <row r="139" spans="1:16" s="2" customFormat="1" ht="18" customHeight="1" x14ac:dyDescent="0.25">
      <c r="B139" s="99" t="s">
        <v>108</v>
      </c>
      <c r="C139" s="100"/>
      <c r="D139" s="100"/>
      <c r="E139" s="100"/>
      <c r="F139" s="100"/>
      <c r="G139" s="100"/>
      <c r="H139" s="100"/>
      <c r="I139" s="100"/>
      <c r="J139" s="100"/>
      <c r="K139" s="100"/>
      <c r="L139" s="100"/>
      <c r="M139" s="100"/>
      <c r="N139" s="100"/>
      <c r="O139" s="100"/>
      <c r="P139" s="101"/>
    </row>
    <row r="140" spans="1:16" s="2" customFormat="1" ht="18" customHeight="1" x14ac:dyDescent="0.25">
      <c r="B140" s="18" t="s">
        <v>31</v>
      </c>
      <c r="C140" s="19" t="s">
        <v>32</v>
      </c>
      <c r="D140" s="20">
        <v>60</v>
      </c>
      <c r="E140" s="21">
        <v>1.02</v>
      </c>
      <c r="F140" s="21">
        <v>1.8</v>
      </c>
      <c r="G140" s="21">
        <v>3.6</v>
      </c>
      <c r="H140" s="21">
        <v>34.68</v>
      </c>
      <c r="I140" s="21">
        <v>0</v>
      </c>
      <c r="J140" s="21">
        <v>3.72</v>
      </c>
      <c r="K140" s="21">
        <v>0</v>
      </c>
      <c r="L140" s="21">
        <v>1.32</v>
      </c>
      <c r="M140" s="21">
        <v>21.84</v>
      </c>
      <c r="N140" s="21">
        <v>21.84</v>
      </c>
      <c r="O140" s="21">
        <v>7.98</v>
      </c>
      <c r="P140" s="21">
        <v>0.42</v>
      </c>
    </row>
    <row r="141" spans="1:16" s="2" customFormat="1" ht="18" customHeight="1" x14ac:dyDescent="0.25">
      <c r="B141" s="18" t="s">
        <v>126</v>
      </c>
      <c r="C141" s="19" t="s">
        <v>127</v>
      </c>
      <c r="D141" s="45">
        <v>150</v>
      </c>
      <c r="E141" s="22">
        <v>9.6999999999999993</v>
      </c>
      <c r="F141" s="22">
        <v>7.2</v>
      </c>
      <c r="G141" s="22">
        <v>3.1</v>
      </c>
      <c r="H141" s="22">
        <v>116</v>
      </c>
      <c r="I141" s="22">
        <v>0.08</v>
      </c>
      <c r="J141" s="22">
        <v>0.4</v>
      </c>
      <c r="K141" s="22">
        <v>0.26</v>
      </c>
      <c r="L141" s="22">
        <v>0.5</v>
      </c>
      <c r="M141" s="22">
        <v>144</v>
      </c>
      <c r="N141" s="22">
        <v>269</v>
      </c>
      <c r="O141" s="22">
        <v>22</v>
      </c>
      <c r="P141" s="22">
        <v>2.8</v>
      </c>
    </row>
    <row r="142" spans="1:16" s="2" customFormat="1" ht="18" customHeight="1" x14ac:dyDescent="0.25">
      <c r="B142" s="11" t="s">
        <v>42</v>
      </c>
      <c r="C142" s="13" t="s">
        <v>43</v>
      </c>
      <c r="D142" s="23">
        <v>20</v>
      </c>
      <c r="E142" s="15">
        <v>1.5333333333333301</v>
      </c>
      <c r="F142" s="15">
        <v>0.133333333333333</v>
      </c>
      <c r="G142" s="15">
        <v>9.8666666666666707</v>
      </c>
      <c r="H142" s="15">
        <v>47</v>
      </c>
      <c r="I142" s="15">
        <v>0</v>
      </c>
      <c r="J142" s="15">
        <v>0</v>
      </c>
      <c r="K142" s="15">
        <v>0</v>
      </c>
      <c r="L142" s="15">
        <v>0.2</v>
      </c>
      <c r="M142" s="15">
        <v>4</v>
      </c>
      <c r="N142" s="15">
        <v>13</v>
      </c>
      <c r="O142" s="15">
        <v>2.8</v>
      </c>
      <c r="P142" s="15">
        <v>0.2</v>
      </c>
    </row>
    <row r="143" spans="1:16" s="10" customFormat="1" ht="18" customHeight="1" x14ac:dyDescent="0.3">
      <c r="A143" s="2">
        <v>4</v>
      </c>
      <c r="B143" s="11" t="s">
        <v>76</v>
      </c>
      <c r="C143" s="13" t="s">
        <v>77</v>
      </c>
      <c r="D143" s="23">
        <v>200</v>
      </c>
      <c r="E143" s="15">
        <v>0.16</v>
      </c>
      <c r="F143" s="15">
        <v>0.16</v>
      </c>
      <c r="G143" s="15">
        <v>19.88</v>
      </c>
      <c r="H143" s="15">
        <v>113.6</v>
      </c>
      <c r="I143" s="15">
        <v>0.02</v>
      </c>
      <c r="J143" s="15">
        <v>0.9</v>
      </c>
      <c r="K143" s="15">
        <v>0</v>
      </c>
      <c r="L143" s="15">
        <v>0.08</v>
      </c>
      <c r="M143" s="15">
        <v>13.94</v>
      </c>
      <c r="N143" s="15">
        <v>4.4000000000000004</v>
      </c>
      <c r="O143" s="15">
        <v>5.14</v>
      </c>
      <c r="P143" s="15">
        <v>0.93600000000000005</v>
      </c>
    </row>
    <row r="144" spans="1:16" s="10" customFormat="1" ht="18" customHeight="1" x14ac:dyDescent="0.3">
      <c r="A144" s="2">
        <v>4</v>
      </c>
      <c r="B144" s="16"/>
      <c r="C144" s="16" t="s">
        <v>27</v>
      </c>
      <c r="D144" s="17">
        <f>SUM(D140:D143)</f>
        <v>430</v>
      </c>
      <c r="E144" s="16">
        <f t="shared" ref="E144:P144" si="17">SUM(E140+E141+E142+E143)</f>
        <v>12.413333333333329</v>
      </c>
      <c r="F144" s="16">
        <f t="shared" si="17"/>
        <v>9.293333333333333</v>
      </c>
      <c r="G144" s="16">
        <f t="shared" si="17"/>
        <v>36.446666666666673</v>
      </c>
      <c r="H144" s="16">
        <f t="shared" si="17"/>
        <v>311.27999999999997</v>
      </c>
      <c r="I144" s="16">
        <f t="shared" si="17"/>
        <v>0.1</v>
      </c>
      <c r="J144" s="16">
        <f t="shared" si="17"/>
        <v>5.0200000000000005</v>
      </c>
      <c r="K144" s="16">
        <f t="shared" si="17"/>
        <v>0.26</v>
      </c>
      <c r="L144" s="16">
        <f t="shared" si="17"/>
        <v>2.1</v>
      </c>
      <c r="M144" s="16">
        <f t="shared" si="17"/>
        <v>183.78</v>
      </c>
      <c r="N144" s="16">
        <f t="shared" si="17"/>
        <v>308.23999999999995</v>
      </c>
      <c r="O144" s="16">
        <f t="shared" si="17"/>
        <v>37.92</v>
      </c>
      <c r="P144" s="16">
        <f t="shared" si="17"/>
        <v>4.3559999999999999</v>
      </c>
    </row>
    <row r="145" spans="1:16" s="10" customFormat="1" ht="18" customHeight="1" x14ac:dyDescent="0.3">
      <c r="A145" s="2">
        <v>4</v>
      </c>
      <c r="B145" s="16"/>
      <c r="C145" s="16" t="s">
        <v>128</v>
      </c>
      <c r="D145" s="46"/>
      <c r="E145" s="16">
        <f>SUM(E123+E126+E134+E144+E138)</f>
        <v>86.676666666666662</v>
      </c>
      <c r="F145" s="16">
        <f>SUM(F123+F126+F134+F144+F138)</f>
        <v>81.513666666666666</v>
      </c>
      <c r="G145" s="16">
        <f>SUM(G123+G126+G134+G144+G138)</f>
        <v>290.38233333333335</v>
      </c>
      <c r="H145" s="16">
        <f>SUM(H123+H126+H134+H144+H138)</f>
        <v>2314.8425000000002</v>
      </c>
      <c r="I145" s="16">
        <f>SUM(I123+I126+I134+I144+I138)</f>
        <v>2.0339999999999998</v>
      </c>
      <c r="J145" s="16">
        <f>SUM(J123+J126+J134+J144+J138)</f>
        <v>37.335000000000008</v>
      </c>
      <c r="K145" s="16">
        <f>SUM(K123+K126+K134+K144+K138)</f>
        <v>26.218</v>
      </c>
      <c r="L145" s="16">
        <f>SUM(L123+L126+L134+L144+L138)</f>
        <v>15.7125</v>
      </c>
      <c r="M145" s="16">
        <f>SUM(M123+M126+M134+M144+M138)</f>
        <v>896.49749999999983</v>
      </c>
      <c r="N145" s="16">
        <f>SUM(N123+N126+N134+N144+N138)</f>
        <v>1055.03</v>
      </c>
      <c r="O145" s="16">
        <f>SUM(O123+O126+O134+O144+O138)</f>
        <v>647.75699999999995</v>
      </c>
      <c r="P145" s="16">
        <f>SUM(P123+P126+P134+P144+P138)</f>
        <v>32.564</v>
      </c>
    </row>
    <row r="146" spans="1:16" s="4" customFormat="1" ht="20.25" customHeight="1" x14ac:dyDescent="0.25">
      <c r="B146" s="28"/>
      <c r="C146" s="28"/>
      <c r="D146" s="29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</row>
    <row r="147" spans="1:16" s="4" customFormat="1" ht="20.25" customHeight="1" x14ac:dyDescent="0.25">
      <c r="B147" s="5" t="s">
        <v>129</v>
      </c>
      <c r="C147" s="6"/>
      <c r="D147" s="29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</row>
    <row r="148" spans="1:16" s="4" customFormat="1" ht="20.25" customHeight="1" x14ac:dyDescent="0.25">
      <c r="B148" s="5" t="s">
        <v>1</v>
      </c>
      <c r="C148" s="6"/>
      <c r="D148" s="29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</row>
    <row r="149" spans="1:16" s="4" customFormat="1" x14ac:dyDescent="0.25">
      <c r="B149" s="9" t="s">
        <v>2</v>
      </c>
      <c r="C149" s="6"/>
      <c r="D149" s="7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</row>
    <row r="150" spans="1:16" s="4" customFormat="1" ht="20.25" hidden="1" customHeight="1" x14ac:dyDescent="0.25">
      <c r="B150" s="28"/>
      <c r="C150" s="28"/>
      <c r="D150" s="29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</row>
    <row r="151" spans="1:16" s="4" customFormat="1" ht="39.75" customHeight="1" x14ac:dyDescent="0.25">
      <c r="B151" s="102" t="s">
        <v>3</v>
      </c>
      <c r="C151" s="102" t="s">
        <v>4</v>
      </c>
      <c r="D151" s="103" t="s">
        <v>5</v>
      </c>
      <c r="E151" s="104" t="s">
        <v>6</v>
      </c>
      <c r="F151" s="104"/>
      <c r="G151" s="104"/>
      <c r="H151" s="104" t="s">
        <v>7</v>
      </c>
      <c r="I151" s="104" t="s">
        <v>8</v>
      </c>
      <c r="J151" s="104"/>
      <c r="K151" s="104"/>
      <c r="L151" s="104"/>
      <c r="M151" s="104" t="s">
        <v>9</v>
      </c>
      <c r="N151" s="104"/>
      <c r="O151" s="104"/>
      <c r="P151" s="104"/>
    </row>
    <row r="152" spans="1:16" s="4" customFormat="1" ht="39.75" customHeight="1" x14ac:dyDescent="0.25">
      <c r="B152" s="102"/>
      <c r="C152" s="102"/>
      <c r="D152" s="103"/>
      <c r="E152" s="11" t="s">
        <v>10</v>
      </c>
      <c r="F152" s="11" t="s">
        <v>11</v>
      </c>
      <c r="G152" s="11" t="s">
        <v>12</v>
      </c>
      <c r="H152" s="104"/>
      <c r="I152" s="11" t="s">
        <v>13</v>
      </c>
      <c r="J152" s="11" t="s">
        <v>14</v>
      </c>
      <c r="K152" s="11" t="s">
        <v>15</v>
      </c>
      <c r="L152" s="11" t="s">
        <v>16</v>
      </c>
      <c r="M152" s="11" t="s">
        <v>17</v>
      </c>
      <c r="N152" s="11" t="s">
        <v>18</v>
      </c>
      <c r="O152" s="11" t="s">
        <v>19</v>
      </c>
      <c r="P152" s="11" t="s">
        <v>20</v>
      </c>
    </row>
    <row r="153" spans="1:16" s="10" customFormat="1" ht="18" customHeight="1" x14ac:dyDescent="0.3">
      <c r="A153" s="2">
        <v>5</v>
      </c>
      <c r="B153" s="104" t="s">
        <v>21</v>
      </c>
      <c r="C153" s="104"/>
      <c r="D153" s="104"/>
      <c r="E153" s="104"/>
      <c r="F153" s="104"/>
      <c r="G153" s="104"/>
      <c r="H153" s="104"/>
      <c r="I153" s="104"/>
      <c r="J153" s="104"/>
      <c r="K153" s="104"/>
      <c r="L153" s="104"/>
      <c r="M153" s="104"/>
      <c r="N153" s="104"/>
      <c r="O153" s="104"/>
      <c r="P153" s="104"/>
    </row>
    <row r="154" spans="1:16" s="10" customFormat="1" ht="31.5" customHeight="1" x14ac:dyDescent="0.3">
      <c r="A154" s="2">
        <v>5</v>
      </c>
      <c r="B154" s="120" t="s">
        <v>279</v>
      </c>
      <c r="C154" s="121" t="s">
        <v>280</v>
      </c>
      <c r="D154" s="122" t="s">
        <v>281</v>
      </c>
      <c r="E154" s="128">
        <v>15.6</v>
      </c>
      <c r="F154" s="128">
        <v>12.735999999999999</v>
      </c>
      <c r="G154" s="128">
        <v>26.416000000000004</v>
      </c>
      <c r="H154" s="128">
        <v>290.72000000000003</v>
      </c>
      <c r="I154" s="128">
        <v>6.4000000000000001E-2</v>
      </c>
      <c r="J154" s="128">
        <v>1.76</v>
      </c>
      <c r="K154" s="128">
        <v>9.6000000000000002E-2</v>
      </c>
      <c r="L154" s="128">
        <v>5.3760000000000003</v>
      </c>
      <c r="M154" s="128">
        <v>164.32</v>
      </c>
      <c r="N154" s="128">
        <v>235.68</v>
      </c>
      <c r="O154" s="128">
        <v>35.92</v>
      </c>
      <c r="P154" s="128">
        <v>0.94399999999999995</v>
      </c>
    </row>
    <row r="155" spans="1:16" s="10" customFormat="1" ht="20.25" customHeight="1" x14ac:dyDescent="0.3">
      <c r="B155" s="120" t="s">
        <v>132</v>
      </c>
      <c r="C155" s="121" t="s">
        <v>133</v>
      </c>
      <c r="D155" s="122">
        <v>30</v>
      </c>
      <c r="E155" s="128">
        <v>2.4</v>
      </c>
      <c r="F155" s="128">
        <v>7.4999999999999997E-2</v>
      </c>
      <c r="G155" s="128">
        <v>15.9</v>
      </c>
      <c r="H155" s="128">
        <v>81</v>
      </c>
      <c r="I155" s="128">
        <v>0.06</v>
      </c>
      <c r="J155" s="128">
        <v>1.2</v>
      </c>
      <c r="K155" s="128">
        <v>0</v>
      </c>
      <c r="L155" s="128">
        <v>0</v>
      </c>
      <c r="M155" s="128">
        <v>11.4</v>
      </c>
      <c r="N155" s="128">
        <v>39</v>
      </c>
      <c r="O155" s="128">
        <v>7.8</v>
      </c>
      <c r="P155" s="128">
        <v>0.75</v>
      </c>
    </row>
    <row r="156" spans="1:16" s="10" customFormat="1" ht="18" customHeight="1" x14ac:dyDescent="0.3">
      <c r="A156" s="2">
        <v>5</v>
      </c>
      <c r="B156" s="120" t="s">
        <v>24</v>
      </c>
      <c r="C156" s="121" t="s">
        <v>25</v>
      </c>
      <c r="D156" s="122" t="s">
        <v>26</v>
      </c>
      <c r="E156" s="128">
        <v>0.08</v>
      </c>
      <c r="F156" s="128">
        <v>0.02</v>
      </c>
      <c r="G156" s="128">
        <v>15</v>
      </c>
      <c r="H156" s="128">
        <v>60.46</v>
      </c>
      <c r="I156" s="128">
        <v>0</v>
      </c>
      <c r="J156" s="128">
        <v>0</v>
      </c>
      <c r="K156" s="128">
        <v>0.04</v>
      </c>
      <c r="L156" s="128">
        <v>0</v>
      </c>
      <c r="M156" s="128">
        <v>11.1</v>
      </c>
      <c r="N156" s="128">
        <v>1.4</v>
      </c>
      <c r="O156" s="128">
        <v>2.8</v>
      </c>
      <c r="P156" s="128">
        <v>0.28000000000000003</v>
      </c>
    </row>
    <row r="157" spans="1:16" s="2" customFormat="1" ht="18" customHeight="1" x14ac:dyDescent="0.25">
      <c r="B157" s="16"/>
      <c r="C157" s="16" t="s">
        <v>27</v>
      </c>
      <c r="D157" s="17">
        <f>160+30+215</f>
        <v>405</v>
      </c>
      <c r="E157" s="16">
        <f>SUM(E154:E156)</f>
        <v>18.079999999999998</v>
      </c>
      <c r="F157" s="16">
        <f t="shared" ref="F157:P157" si="18">SUM(F154:F156)</f>
        <v>12.830999999999998</v>
      </c>
      <c r="G157" s="16">
        <f t="shared" si="18"/>
        <v>57.316000000000003</v>
      </c>
      <c r="H157" s="16">
        <f t="shared" si="18"/>
        <v>432.18</v>
      </c>
      <c r="I157" s="16">
        <f t="shared" si="18"/>
        <v>0.124</v>
      </c>
      <c r="J157" s="16">
        <f t="shared" si="18"/>
        <v>2.96</v>
      </c>
      <c r="K157" s="16">
        <f t="shared" si="18"/>
        <v>0.13600000000000001</v>
      </c>
      <c r="L157" s="16">
        <f t="shared" si="18"/>
        <v>5.3760000000000003</v>
      </c>
      <c r="M157" s="16">
        <f t="shared" si="18"/>
        <v>186.82</v>
      </c>
      <c r="N157" s="16">
        <f t="shared" si="18"/>
        <v>276.08</v>
      </c>
      <c r="O157" s="16">
        <f t="shared" si="18"/>
        <v>46.519999999999996</v>
      </c>
      <c r="P157" s="16">
        <f t="shared" si="18"/>
        <v>1.974</v>
      </c>
    </row>
    <row r="158" spans="1:16" s="2" customFormat="1" ht="18" customHeight="1" x14ac:dyDescent="0.25">
      <c r="B158" s="104" t="s">
        <v>28</v>
      </c>
      <c r="C158" s="104"/>
      <c r="D158" s="104"/>
      <c r="E158" s="104"/>
      <c r="F158" s="104"/>
      <c r="G158" s="104"/>
      <c r="H158" s="104"/>
      <c r="I158" s="104"/>
      <c r="J158" s="104"/>
      <c r="K158" s="104"/>
      <c r="L158" s="104"/>
      <c r="M158" s="104"/>
      <c r="N158" s="104"/>
      <c r="O158" s="104"/>
      <c r="P158" s="104"/>
    </row>
    <row r="159" spans="1:16" s="2" customFormat="1" ht="18" customHeight="1" x14ac:dyDescent="0.25">
      <c r="B159" s="97"/>
      <c r="C159" s="13" t="s">
        <v>63</v>
      </c>
      <c r="D159" s="98">
        <v>100</v>
      </c>
      <c r="E159" s="15">
        <v>0.93</v>
      </c>
      <c r="F159" s="15">
        <v>0.13300000000000001</v>
      </c>
      <c r="G159" s="15">
        <v>9.5299999999999994</v>
      </c>
      <c r="H159" s="15">
        <v>45</v>
      </c>
      <c r="I159" s="15">
        <v>0.04</v>
      </c>
      <c r="J159" s="15">
        <v>10</v>
      </c>
      <c r="K159" s="15">
        <v>0</v>
      </c>
      <c r="L159" s="15">
        <v>1.133</v>
      </c>
      <c r="M159" s="15">
        <v>20</v>
      </c>
      <c r="N159" s="15">
        <v>34</v>
      </c>
      <c r="O159" s="15">
        <v>16</v>
      </c>
      <c r="P159" s="15">
        <v>0.6</v>
      </c>
    </row>
    <row r="160" spans="1:16" s="2" customFormat="1" ht="18" customHeight="1" x14ac:dyDescent="0.25">
      <c r="B160" s="23" t="s">
        <v>64</v>
      </c>
      <c r="C160" s="13" t="s">
        <v>65</v>
      </c>
      <c r="D160" s="98">
        <v>120</v>
      </c>
      <c r="E160" s="15">
        <v>0.48</v>
      </c>
      <c r="F160" s="15">
        <v>0.48</v>
      </c>
      <c r="G160" s="15">
        <v>41.856000000000002</v>
      </c>
      <c r="H160" s="15">
        <v>173.64</v>
      </c>
      <c r="I160" s="15">
        <v>3.5999999999999997E-2</v>
      </c>
      <c r="J160" s="15">
        <v>5.0880000000000001</v>
      </c>
      <c r="K160" s="15">
        <v>0</v>
      </c>
      <c r="L160" s="15">
        <v>0.24</v>
      </c>
      <c r="M160" s="15">
        <v>19.716000000000001</v>
      </c>
      <c r="N160" s="15">
        <v>13.032</v>
      </c>
      <c r="O160" s="15">
        <v>10.632</v>
      </c>
      <c r="P160" s="15">
        <v>2.6760000000000002</v>
      </c>
    </row>
    <row r="161" spans="1:16" s="2" customFormat="1" ht="18" customHeight="1" x14ac:dyDescent="0.25">
      <c r="B161" s="97"/>
      <c r="C161" s="13" t="s">
        <v>29</v>
      </c>
      <c r="D161" s="98">
        <v>200</v>
      </c>
      <c r="E161" s="15">
        <v>1</v>
      </c>
      <c r="F161" s="15">
        <v>0.2</v>
      </c>
      <c r="G161" s="15">
        <v>20.2</v>
      </c>
      <c r="H161" s="15">
        <v>92</v>
      </c>
      <c r="I161" s="15">
        <v>1.4</v>
      </c>
      <c r="J161" s="15">
        <v>4.4000000000000004</v>
      </c>
      <c r="K161" s="15">
        <v>0</v>
      </c>
      <c r="L161" s="15">
        <v>1.4</v>
      </c>
      <c r="M161" s="15">
        <v>1.4</v>
      </c>
      <c r="N161" s="15">
        <v>1.8</v>
      </c>
      <c r="O161" s="15">
        <v>2</v>
      </c>
      <c r="P161" s="15">
        <v>15.6</v>
      </c>
    </row>
    <row r="162" spans="1:16" s="2" customFormat="1" ht="18" customHeight="1" x14ac:dyDescent="0.25">
      <c r="B162" s="97"/>
      <c r="C162" s="13" t="s">
        <v>66</v>
      </c>
      <c r="D162" s="98">
        <v>140</v>
      </c>
      <c r="E162" s="15">
        <f t="shared" ref="E162:P162" si="19">SUM(E159+E160+E161)/2</f>
        <v>1.2050000000000001</v>
      </c>
      <c r="F162" s="15">
        <f t="shared" si="19"/>
        <v>0.40649999999999997</v>
      </c>
      <c r="G162" s="15">
        <f t="shared" si="19"/>
        <v>35.792999999999999</v>
      </c>
      <c r="H162" s="15">
        <f t="shared" si="19"/>
        <v>155.32</v>
      </c>
      <c r="I162" s="15">
        <f t="shared" si="19"/>
        <v>0.73799999999999999</v>
      </c>
      <c r="J162" s="15">
        <f t="shared" si="19"/>
        <v>9.7439999999999998</v>
      </c>
      <c r="K162" s="15">
        <f t="shared" si="19"/>
        <v>0</v>
      </c>
      <c r="L162" s="15">
        <f t="shared" si="19"/>
        <v>1.3864999999999998</v>
      </c>
      <c r="M162" s="15">
        <f t="shared" si="19"/>
        <v>20.558</v>
      </c>
      <c r="N162" s="15">
        <f t="shared" si="19"/>
        <v>24.415999999999997</v>
      </c>
      <c r="O162" s="15">
        <f t="shared" si="19"/>
        <v>14.315999999999999</v>
      </c>
      <c r="P162" s="15">
        <f t="shared" si="19"/>
        <v>9.4380000000000006</v>
      </c>
    </row>
    <row r="163" spans="1:16" s="10" customFormat="1" ht="18" customHeight="1" x14ac:dyDescent="0.3">
      <c r="B163" s="16"/>
      <c r="C163" s="16" t="s">
        <v>27</v>
      </c>
      <c r="D163" s="17">
        <v>140</v>
      </c>
      <c r="E163" s="16">
        <f t="shared" ref="E163:P163" si="20">SUM(E162)</f>
        <v>1.2050000000000001</v>
      </c>
      <c r="F163" s="16">
        <f t="shared" si="20"/>
        <v>0.40649999999999997</v>
      </c>
      <c r="G163" s="16">
        <f t="shared" si="20"/>
        <v>35.792999999999999</v>
      </c>
      <c r="H163" s="16">
        <f t="shared" si="20"/>
        <v>155.32</v>
      </c>
      <c r="I163" s="16">
        <f t="shared" si="20"/>
        <v>0.73799999999999999</v>
      </c>
      <c r="J163" s="16">
        <f t="shared" si="20"/>
        <v>9.7439999999999998</v>
      </c>
      <c r="K163" s="16">
        <f t="shared" si="20"/>
        <v>0</v>
      </c>
      <c r="L163" s="16">
        <f t="shared" si="20"/>
        <v>1.3864999999999998</v>
      </c>
      <c r="M163" s="16">
        <f t="shared" si="20"/>
        <v>20.558</v>
      </c>
      <c r="N163" s="16">
        <f t="shared" si="20"/>
        <v>24.415999999999997</v>
      </c>
      <c r="O163" s="16">
        <f t="shared" si="20"/>
        <v>14.315999999999999</v>
      </c>
      <c r="P163" s="16">
        <f t="shared" si="20"/>
        <v>9.4380000000000006</v>
      </c>
    </row>
    <row r="164" spans="1:16" s="10" customFormat="1" ht="18" customHeight="1" x14ac:dyDescent="0.3">
      <c r="A164" s="2">
        <v>5</v>
      </c>
      <c r="B164" s="104" t="s">
        <v>30</v>
      </c>
      <c r="C164" s="104"/>
      <c r="D164" s="104"/>
      <c r="E164" s="104"/>
      <c r="F164" s="104"/>
      <c r="G164" s="104"/>
      <c r="H164" s="104"/>
      <c r="I164" s="104"/>
      <c r="J164" s="104"/>
      <c r="K164" s="104"/>
      <c r="L164" s="104"/>
      <c r="M164" s="104"/>
      <c r="N164" s="104"/>
      <c r="O164" s="104"/>
      <c r="P164" s="104"/>
    </row>
    <row r="165" spans="1:16" s="10" customFormat="1" ht="18" customHeight="1" x14ac:dyDescent="0.3">
      <c r="A165" s="2">
        <v>5</v>
      </c>
      <c r="B165" s="45" t="s">
        <v>134</v>
      </c>
      <c r="C165" s="19" t="s">
        <v>135</v>
      </c>
      <c r="D165" s="20">
        <v>60</v>
      </c>
      <c r="E165" s="22">
        <v>0.7</v>
      </c>
      <c r="F165" s="22">
        <v>6</v>
      </c>
      <c r="G165" s="22">
        <v>2.2999999999999998</v>
      </c>
      <c r="H165" s="22">
        <v>67.3</v>
      </c>
      <c r="I165" s="22">
        <v>0</v>
      </c>
      <c r="J165" s="22">
        <v>95</v>
      </c>
      <c r="K165" s="22">
        <v>0</v>
      </c>
      <c r="L165" s="22">
        <v>2.7</v>
      </c>
      <c r="M165" s="22">
        <v>21.8</v>
      </c>
      <c r="N165" s="22">
        <v>40</v>
      </c>
      <c r="O165" s="22">
        <v>13.3</v>
      </c>
      <c r="P165" s="22">
        <v>0.5</v>
      </c>
    </row>
    <row r="166" spans="1:16" s="10" customFormat="1" ht="18" customHeight="1" x14ac:dyDescent="0.3">
      <c r="B166" s="18" t="s">
        <v>136</v>
      </c>
      <c r="C166" s="19" t="s">
        <v>137</v>
      </c>
      <c r="D166" s="20">
        <v>200</v>
      </c>
      <c r="E166" s="22">
        <v>1.8</v>
      </c>
      <c r="F166" s="22">
        <v>2.8</v>
      </c>
      <c r="G166" s="22">
        <v>10.4</v>
      </c>
      <c r="H166" s="22">
        <v>74</v>
      </c>
      <c r="I166" s="22">
        <v>0</v>
      </c>
      <c r="J166" s="22">
        <v>0.2</v>
      </c>
      <c r="K166" s="22">
        <v>4.2</v>
      </c>
      <c r="L166" s="22">
        <v>17.8</v>
      </c>
      <c r="M166" s="22">
        <v>27.2</v>
      </c>
      <c r="N166" s="22">
        <v>51.6</v>
      </c>
      <c r="O166" s="22">
        <v>1</v>
      </c>
      <c r="P166" s="22">
        <v>1.8</v>
      </c>
    </row>
    <row r="167" spans="1:16" s="10" customFormat="1" ht="18" customHeight="1" x14ac:dyDescent="0.3">
      <c r="B167" s="124" t="s">
        <v>122</v>
      </c>
      <c r="C167" s="121" t="s">
        <v>198</v>
      </c>
      <c r="D167" s="124" t="s">
        <v>199</v>
      </c>
      <c r="E167" s="128">
        <v>9.52</v>
      </c>
      <c r="F167" s="128">
        <v>0</v>
      </c>
      <c r="G167" s="128">
        <v>0</v>
      </c>
      <c r="H167" s="128">
        <v>0</v>
      </c>
      <c r="I167" s="128">
        <v>0</v>
      </c>
      <c r="J167" s="128">
        <v>0</v>
      </c>
      <c r="K167" s="128">
        <v>0</v>
      </c>
      <c r="L167" s="128">
        <v>0</v>
      </c>
      <c r="M167" s="128">
        <v>0</v>
      </c>
      <c r="N167" s="128">
        <v>0</v>
      </c>
      <c r="O167" s="128">
        <v>0</v>
      </c>
      <c r="P167" s="128">
        <v>0</v>
      </c>
    </row>
    <row r="168" spans="1:16" s="10" customFormat="1" ht="18" customHeight="1" x14ac:dyDescent="0.3">
      <c r="B168" s="23" t="s">
        <v>111</v>
      </c>
      <c r="C168" s="13" t="s">
        <v>112</v>
      </c>
      <c r="D168" s="12">
        <v>200</v>
      </c>
      <c r="E168" s="15">
        <v>0</v>
      </c>
      <c r="F168" s="15">
        <v>4.62</v>
      </c>
      <c r="G168" s="15">
        <v>10.5</v>
      </c>
      <c r="H168" s="15">
        <v>100.66</v>
      </c>
      <c r="I168" s="15">
        <v>0</v>
      </c>
      <c r="J168" s="15">
        <v>7.0000000000000007E-2</v>
      </c>
      <c r="K168" s="15">
        <v>4.4800000000000004</v>
      </c>
      <c r="L168" s="15">
        <v>0.21</v>
      </c>
      <c r="M168" s="15">
        <v>14.28</v>
      </c>
      <c r="N168" s="15">
        <v>58.45</v>
      </c>
      <c r="O168" s="15">
        <v>16.100000000000001</v>
      </c>
      <c r="P168" s="15">
        <v>1.1200000000000001</v>
      </c>
    </row>
    <row r="169" spans="1:16" s="10" customFormat="1" ht="18" customHeight="1" x14ac:dyDescent="0.3">
      <c r="B169" s="23" t="s">
        <v>42</v>
      </c>
      <c r="C169" s="13" t="s">
        <v>43</v>
      </c>
      <c r="D169" s="12">
        <v>20</v>
      </c>
      <c r="E169" s="15">
        <v>2.2999999999999998</v>
      </c>
      <c r="F169" s="15">
        <v>4.71</v>
      </c>
      <c r="G169" s="15">
        <v>7.625</v>
      </c>
      <c r="H169" s="15">
        <v>84.495000000000005</v>
      </c>
      <c r="I169" s="15">
        <v>0</v>
      </c>
      <c r="J169" s="15">
        <v>25.645</v>
      </c>
      <c r="K169" s="15">
        <v>2.2400000000000002</v>
      </c>
      <c r="L169" s="15">
        <v>1.44</v>
      </c>
      <c r="M169" s="15">
        <v>23.51</v>
      </c>
      <c r="N169" s="15">
        <v>50.145000000000003</v>
      </c>
      <c r="O169" s="15">
        <v>15.365</v>
      </c>
      <c r="P169" s="15">
        <v>0.89500000000000002</v>
      </c>
    </row>
    <row r="170" spans="1:16" s="10" customFormat="1" ht="18" customHeight="1" x14ac:dyDescent="0.3">
      <c r="A170" s="2">
        <v>5</v>
      </c>
      <c r="B170" s="23" t="s">
        <v>44</v>
      </c>
      <c r="C170" s="13" t="s">
        <v>45</v>
      </c>
      <c r="D170" s="12">
        <v>30</v>
      </c>
      <c r="E170" s="15">
        <v>1.95</v>
      </c>
      <c r="F170" s="15">
        <v>0.9</v>
      </c>
      <c r="G170" s="15">
        <v>1.8</v>
      </c>
      <c r="H170" s="15">
        <v>17.34</v>
      </c>
      <c r="I170" s="15">
        <v>0</v>
      </c>
      <c r="J170" s="15">
        <v>1.86</v>
      </c>
      <c r="K170" s="15">
        <v>0</v>
      </c>
      <c r="L170" s="15">
        <v>0.66</v>
      </c>
      <c r="M170" s="15">
        <v>10.92</v>
      </c>
      <c r="N170" s="15">
        <v>10.92</v>
      </c>
      <c r="O170" s="15">
        <v>3.99</v>
      </c>
      <c r="P170" s="15">
        <v>0.21</v>
      </c>
    </row>
    <row r="171" spans="1:16" s="10" customFormat="1" ht="18" customHeight="1" x14ac:dyDescent="0.3">
      <c r="B171" s="25"/>
      <c r="C171" s="16" t="s">
        <v>27</v>
      </c>
      <c r="D171" s="17">
        <f>510+200</f>
        <v>710</v>
      </c>
      <c r="E171" s="16">
        <f>SUM(E165:E170)</f>
        <v>16.27</v>
      </c>
      <c r="F171" s="16">
        <f t="shared" ref="F171:P171" si="21">SUM(F165:F170)</f>
        <v>19.03</v>
      </c>
      <c r="G171" s="16">
        <f t="shared" si="21"/>
        <v>32.625</v>
      </c>
      <c r="H171" s="16">
        <f t="shared" si="21"/>
        <v>343.79500000000002</v>
      </c>
      <c r="I171" s="16">
        <f t="shared" si="21"/>
        <v>0</v>
      </c>
      <c r="J171" s="16">
        <f t="shared" si="21"/>
        <v>122.77499999999999</v>
      </c>
      <c r="K171" s="16">
        <f t="shared" si="21"/>
        <v>10.92</v>
      </c>
      <c r="L171" s="16">
        <f t="shared" si="21"/>
        <v>22.810000000000002</v>
      </c>
      <c r="M171" s="16">
        <f t="shared" si="21"/>
        <v>97.710000000000008</v>
      </c>
      <c r="N171" s="16">
        <f t="shared" si="21"/>
        <v>211.11500000000001</v>
      </c>
      <c r="O171" s="16">
        <f t="shared" si="21"/>
        <v>49.755000000000003</v>
      </c>
      <c r="P171" s="16">
        <f t="shared" si="21"/>
        <v>4.5249999999999995</v>
      </c>
    </row>
    <row r="172" spans="1:16" s="10" customFormat="1" ht="18" customHeight="1" x14ac:dyDescent="0.3">
      <c r="A172" s="2">
        <v>5</v>
      </c>
      <c r="B172" s="104" t="s">
        <v>123</v>
      </c>
      <c r="C172" s="104"/>
      <c r="D172" s="104"/>
      <c r="E172" s="104"/>
      <c r="F172" s="104"/>
      <c r="G172" s="104"/>
      <c r="H172" s="104"/>
      <c r="I172" s="104"/>
      <c r="J172" s="104"/>
      <c r="K172" s="104"/>
      <c r="L172" s="104"/>
      <c r="M172" s="104"/>
      <c r="N172" s="104"/>
      <c r="O172" s="104"/>
      <c r="P172" s="104"/>
    </row>
    <row r="173" spans="1:16" s="2" customFormat="1" ht="30" customHeight="1" x14ac:dyDescent="0.25">
      <c r="B173" s="11"/>
      <c r="C173" s="13" t="s">
        <v>140</v>
      </c>
      <c r="D173" s="26">
        <v>50</v>
      </c>
      <c r="E173" s="27">
        <v>3.07</v>
      </c>
      <c r="F173" s="27">
        <v>3.61</v>
      </c>
      <c r="G173" s="27">
        <v>21.38</v>
      </c>
      <c r="H173" s="27">
        <v>130.76</v>
      </c>
      <c r="I173" s="15">
        <v>0.06</v>
      </c>
      <c r="J173" s="15">
        <v>0</v>
      </c>
      <c r="K173" s="15">
        <v>0.01</v>
      </c>
      <c r="L173" s="15">
        <v>2</v>
      </c>
      <c r="M173" s="15">
        <v>16</v>
      </c>
      <c r="N173" s="15">
        <v>44</v>
      </c>
      <c r="O173" s="15">
        <v>6</v>
      </c>
      <c r="P173" s="15">
        <v>0.6</v>
      </c>
    </row>
    <row r="174" spans="1:16" s="2" customFormat="1" ht="18" customHeight="1" x14ac:dyDescent="0.25">
      <c r="B174" s="11" t="s">
        <v>49</v>
      </c>
      <c r="C174" s="13" t="s">
        <v>50</v>
      </c>
      <c r="D174" s="23">
        <v>200</v>
      </c>
      <c r="E174" s="15">
        <v>5.8</v>
      </c>
      <c r="F174" s="15">
        <v>5</v>
      </c>
      <c r="G174" s="15">
        <v>9.6</v>
      </c>
      <c r="H174" s="15">
        <v>106.6</v>
      </c>
      <c r="I174" s="15">
        <v>0.04</v>
      </c>
      <c r="J174" s="15">
        <v>2.6</v>
      </c>
      <c r="K174" s="15">
        <v>0.04</v>
      </c>
      <c r="L174" s="15">
        <v>0</v>
      </c>
      <c r="M174" s="15">
        <v>240</v>
      </c>
      <c r="N174" s="15">
        <v>180</v>
      </c>
      <c r="O174" s="15">
        <v>28</v>
      </c>
      <c r="P174" s="15">
        <v>0.2</v>
      </c>
    </row>
    <row r="175" spans="1:16" s="2" customFormat="1" ht="18" customHeight="1" x14ac:dyDescent="0.25">
      <c r="B175" s="16"/>
      <c r="C175" s="16" t="s">
        <v>27</v>
      </c>
      <c r="D175" s="25">
        <v>250</v>
      </c>
      <c r="E175" s="16">
        <f t="shared" ref="E175:P175" si="22">SUM(E173+E174)</f>
        <v>8.8699999999999992</v>
      </c>
      <c r="F175" s="16">
        <f t="shared" si="22"/>
        <v>8.61</v>
      </c>
      <c r="G175" s="16">
        <f t="shared" si="22"/>
        <v>30.979999999999997</v>
      </c>
      <c r="H175" s="16">
        <f t="shared" si="22"/>
        <v>237.35999999999999</v>
      </c>
      <c r="I175" s="16">
        <f t="shared" si="22"/>
        <v>0.1</v>
      </c>
      <c r="J175" s="16">
        <f t="shared" si="22"/>
        <v>2.6</v>
      </c>
      <c r="K175" s="16">
        <f t="shared" si="22"/>
        <v>0.05</v>
      </c>
      <c r="L175" s="16">
        <f t="shared" si="22"/>
        <v>2</v>
      </c>
      <c r="M175" s="16">
        <f t="shared" si="22"/>
        <v>256</v>
      </c>
      <c r="N175" s="16">
        <f t="shared" si="22"/>
        <v>224</v>
      </c>
      <c r="O175" s="16">
        <f t="shared" si="22"/>
        <v>34</v>
      </c>
      <c r="P175" s="16">
        <f t="shared" si="22"/>
        <v>0.8</v>
      </c>
    </row>
    <row r="176" spans="1:16" s="2" customFormat="1" ht="18" customHeight="1" x14ac:dyDescent="0.25">
      <c r="B176" s="99" t="s">
        <v>51</v>
      </c>
      <c r="C176" s="100"/>
      <c r="D176" s="100"/>
      <c r="E176" s="100"/>
      <c r="F176" s="100"/>
      <c r="G176" s="100"/>
      <c r="H176" s="100"/>
      <c r="I176" s="100"/>
      <c r="J176" s="100"/>
      <c r="K176" s="100"/>
      <c r="L176" s="100"/>
      <c r="M176" s="100"/>
      <c r="N176" s="100"/>
      <c r="O176" s="100"/>
      <c r="P176" s="101"/>
    </row>
    <row r="177" spans="1:16" s="2" customFormat="1" ht="18" customHeight="1" x14ac:dyDescent="0.25">
      <c r="B177" s="18" t="s">
        <v>141</v>
      </c>
      <c r="C177" s="19" t="s">
        <v>142</v>
      </c>
      <c r="D177" s="45">
        <v>70</v>
      </c>
      <c r="E177" s="22">
        <v>8.1999999999999993</v>
      </c>
      <c r="F177" s="22">
        <v>11.4</v>
      </c>
      <c r="G177" s="22">
        <v>5.4</v>
      </c>
      <c r="H177" s="22">
        <v>157</v>
      </c>
      <c r="I177" s="22">
        <v>0.1</v>
      </c>
      <c r="J177" s="22">
        <v>1.1000000000000001</v>
      </c>
      <c r="K177" s="22">
        <v>0.1</v>
      </c>
      <c r="L177" s="22">
        <v>1.5</v>
      </c>
      <c r="M177" s="22">
        <v>24</v>
      </c>
      <c r="N177" s="22">
        <v>136</v>
      </c>
      <c r="O177" s="22">
        <v>17.7</v>
      </c>
      <c r="P177" s="22">
        <v>1.6</v>
      </c>
    </row>
    <row r="178" spans="1:16" s="2" customFormat="1" ht="18" customHeight="1" x14ac:dyDescent="0.25">
      <c r="B178" s="40" t="s">
        <v>143</v>
      </c>
      <c r="C178" s="41" t="s">
        <v>144</v>
      </c>
      <c r="D178" s="42">
        <v>150</v>
      </c>
      <c r="E178" s="22">
        <v>5.52</v>
      </c>
      <c r="F178" s="22">
        <v>4.5149999999999997</v>
      </c>
      <c r="G178" s="22">
        <v>23.445</v>
      </c>
      <c r="H178" s="22">
        <v>208.215</v>
      </c>
      <c r="I178" s="22">
        <v>0.06</v>
      </c>
      <c r="J178" s="22">
        <v>0</v>
      </c>
      <c r="K178" s="22">
        <v>0.15</v>
      </c>
      <c r="L178" s="22">
        <v>0.97499999999999998</v>
      </c>
      <c r="M178" s="22">
        <v>4.8600000000000003</v>
      </c>
      <c r="N178" s="22">
        <v>37.17</v>
      </c>
      <c r="O178" s="22">
        <v>21.12</v>
      </c>
      <c r="P178" s="22">
        <v>1.1100000000000001</v>
      </c>
    </row>
    <row r="179" spans="1:16" s="2" customFormat="1" ht="18" customHeight="1" x14ac:dyDescent="0.25">
      <c r="B179" s="11" t="s">
        <v>44</v>
      </c>
      <c r="C179" s="13" t="s">
        <v>45</v>
      </c>
      <c r="D179" s="23">
        <v>20</v>
      </c>
      <c r="E179" s="15">
        <v>1.3</v>
      </c>
      <c r="F179" s="15">
        <v>0.25</v>
      </c>
      <c r="G179" s="15">
        <v>7.9</v>
      </c>
      <c r="H179" s="15">
        <v>39.6</v>
      </c>
      <c r="I179" s="15">
        <v>0.05</v>
      </c>
      <c r="J179" s="15">
        <v>0</v>
      </c>
      <c r="K179" s="15">
        <v>0</v>
      </c>
      <c r="L179" s="15">
        <v>0.3</v>
      </c>
      <c r="M179" s="15">
        <v>5.8</v>
      </c>
      <c r="N179" s="15">
        <v>30</v>
      </c>
      <c r="O179" s="15">
        <v>9.4</v>
      </c>
      <c r="P179" s="15">
        <v>0.8</v>
      </c>
    </row>
    <row r="180" spans="1:16" s="2" customFormat="1" ht="18" customHeight="1" x14ac:dyDescent="0.25">
      <c r="B180" s="11" t="s">
        <v>56</v>
      </c>
      <c r="C180" s="13" t="s">
        <v>57</v>
      </c>
      <c r="D180" s="23">
        <v>200</v>
      </c>
      <c r="E180" s="15">
        <v>0</v>
      </c>
      <c r="F180" s="15">
        <v>3.0000000000000001E-3</v>
      </c>
      <c r="G180" s="15">
        <v>2.262</v>
      </c>
      <c r="H180" s="15">
        <v>9.06</v>
      </c>
      <c r="I180" s="15">
        <v>3.0000000000000001E-3</v>
      </c>
      <c r="J180" s="15">
        <v>3.0000000000000001E-3</v>
      </c>
      <c r="K180" s="15">
        <v>2.7E-2</v>
      </c>
      <c r="L180" s="15">
        <v>0</v>
      </c>
      <c r="M180" s="15">
        <v>6.9000000000000006E-2</v>
      </c>
      <c r="N180" s="15">
        <v>3.0000000000000001E-3</v>
      </c>
      <c r="O180" s="15">
        <v>0</v>
      </c>
      <c r="P180" s="15">
        <v>3.9E-2</v>
      </c>
    </row>
    <row r="181" spans="1:16" s="10" customFormat="1" ht="18" customHeight="1" x14ac:dyDescent="0.3">
      <c r="A181" s="2">
        <v>5</v>
      </c>
      <c r="B181" s="16"/>
      <c r="C181" s="16" t="s">
        <v>27</v>
      </c>
      <c r="D181" s="17">
        <f>SUM(D177:D180)</f>
        <v>440</v>
      </c>
      <c r="E181" s="16">
        <f t="shared" ref="E181:P181" si="23">SUM(E177+E178+E179+E180)</f>
        <v>15.02</v>
      </c>
      <c r="F181" s="16">
        <f t="shared" si="23"/>
        <v>16.167999999999999</v>
      </c>
      <c r="G181" s="16">
        <f t="shared" si="23"/>
        <v>39.006999999999998</v>
      </c>
      <c r="H181" s="16">
        <f t="shared" si="23"/>
        <v>413.87500000000006</v>
      </c>
      <c r="I181" s="16">
        <f t="shared" si="23"/>
        <v>0.21300000000000002</v>
      </c>
      <c r="J181" s="16">
        <f t="shared" si="23"/>
        <v>1.103</v>
      </c>
      <c r="K181" s="16">
        <f t="shared" si="23"/>
        <v>0.27700000000000002</v>
      </c>
      <c r="L181" s="16">
        <f t="shared" si="23"/>
        <v>2.7749999999999999</v>
      </c>
      <c r="M181" s="16">
        <f t="shared" si="23"/>
        <v>34.728999999999999</v>
      </c>
      <c r="N181" s="16">
        <f t="shared" si="23"/>
        <v>203.173</v>
      </c>
      <c r="O181" s="16">
        <f t="shared" si="23"/>
        <v>48.22</v>
      </c>
      <c r="P181" s="16">
        <f t="shared" si="23"/>
        <v>3.5489999999999999</v>
      </c>
    </row>
    <row r="182" spans="1:16" s="10" customFormat="1" ht="18" customHeight="1" x14ac:dyDescent="0.3">
      <c r="A182" s="2">
        <v>5</v>
      </c>
      <c r="B182" s="16"/>
      <c r="C182" s="16" t="s">
        <v>145</v>
      </c>
      <c r="D182" s="17"/>
      <c r="E182" s="16">
        <f>SUM(E157+E163+E171+E175+E181)</f>
        <v>59.444999999999993</v>
      </c>
      <c r="F182" s="16">
        <f>SUM(F157+F163+F171+F175+F181)</f>
        <v>57.045499999999997</v>
      </c>
      <c r="G182" s="16">
        <f>SUM(G157+G163+G171+G175+G181)</f>
        <v>195.721</v>
      </c>
      <c r="H182" s="16">
        <f>SUM(H157+H163+H171+H175+H181)</f>
        <v>1582.53</v>
      </c>
      <c r="I182" s="16">
        <f>SUM(I157+I163+I171+I175+I181)</f>
        <v>1.175</v>
      </c>
      <c r="J182" s="16">
        <f>SUM(J157+J163+J171+J175+J181)</f>
        <v>139.18199999999999</v>
      </c>
      <c r="K182" s="16">
        <f>SUM(K157+K163+K171+K175+K181)</f>
        <v>11.382999999999999</v>
      </c>
      <c r="L182" s="16">
        <f>SUM(L157+L163+L171+L175+L181)</f>
        <v>34.347500000000004</v>
      </c>
      <c r="M182" s="16">
        <f>SUM(M157+M163+M171+M175+M181)</f>
        <v>595.81700000000001</v>
      </c>
      <c r="N182" s="16">
        <f>SUM(N157+N163+N171+N175+N181)</f>
        <v>938.78399999999999</v>
      </c>
      <c r="O182" s="16">
        <f>SUM(O157+O163+O171+O175+O181)</f>
        <v>192.81100000000001</v>
      </c>
      <c r="P182" s="16">
        <f>SUM(P157+P163+P171+P175+P181)</f>
        <v>20.286000000000001</v>
      </c>
    </row>
    <row r="183" spans="1:16" s="4" customFormat="1" ht="20.25" customHeight="1" x14ac:dyDescent="0.25">
      <c r="B183" s="28"/>
      <c r="C183" s="28"/>
      <c r="D183" s="29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</row>
    <row r="184" spans="1:16" s="4" customFormat="1" ht="20.25" customHeight="1" x14ac:dyDescent="0.25">
      <c r="B184" s="5" t="s">
        <v>146</v>
      </c>
      <c r="C184" s="6"/>
      <c r="D184" s="29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</row>
    <row r="185" spans="1:16" s="4" customFormat="1" ht="20.25" customHeight="1" x14ac:dyDescent="0.25">
      <c r="B185" s="5" t="s">
        <v>147</v>
      </c>
      <c r="C185" s="6"/>
      <c r="D185" s="29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</row>
    <row r="186" spans="1:16" s="4" customFormat="1" x14ac:dyDescent="0.25">
      <c r="B186" s="9" t="s">
        <v>2</v>
      </c>
      <c r="C186" s="6"/>
      <c r="D186" s="7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</row>
    <row r="187" spans="1:16" s="4" customFormat="1" ht="20.25" hidden="1" customHeight="1" x14ac:dyDescent="0.25">
      <c r="B187" s="28"/>
      <c r="C187" s="28"/>
      <c r="D187" s="29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</row>
    <row r="188" spans="1:16" s="4" customFormat="1" ht="35.25" customHeight="1" x14ac:dyDescent="0.25">
      <c r="B188" s="102" t="s">
        <v>3</v>
      </c>
      <c r="C188" s="102" t="s">
        <v>4</v>
      </c>
      <c r="D188" s="103" t="s">
        <v>5</v>
      </c>
      <c r="E188" s="104" t="s">
        <v>6</v>
      </c>
      <c r="F188" s="104"/>
      <c r="G188" s="104"/>
      <c r="H188" s="104" t="s">
        <v>7</v>
      </c>
      <c r="I188" s="104" t="s">
        <v>8</v>
      </c>
      <c r="J188" s="104"/>
      <c r="K188" s="104"/>
      <c r="L188" s="104"/>
      <c r="M188" s="104" t="s">
        <v>9</v>
      </c>
      <c r="N188" s="104"/>
      <c r="O188" s="104"/>
      <c r="P188" s="104"/>
    </row>
    <row r="189" spans="1:16" s="4" customFormat="1" ht="31.5" customHeight="1" x14ac:dyDescent="0.25">
      <c r="B189" s="102"/>
      <c r="C189" s="102"/>
      <c r="D189" s="103"/>
      <c r="E189" s="11" t="s">
        <v>10</v>
      </c>
      <c r="F189" s="11" t="s">
        <v>11</v>
      </c>
      <c r="G189" s="11" t="s">
        <v>12</v>
      </c>
      <c r="H189" s="104"/>
      <c r="I189" s="11" t="s">
        <v>13</v>
      </c>
      <c r="J189" s="11" t="s">
        <v>14</v>
      </c>
      <c r="K189" s="11" t="s">
        <v>15</v>
      </c>
      <c r="L189" s="11" t="s">
        <v>16</v>
      </c>
      <c r="M189" s="11" t="s">
        <v>17</v>
      </c>
      <c r="N189" s="11" t="s">
        <v>18</v>
      </c>
      <c r="O189" s="11" t="s">
        <v>19</v>
      </c>
      <c r="P189" s="11" t="s">
        <v>20</v>
      </c>
    </row>
    <row r="190" spans="1:16" s="10" customFormat="1" ht="20.25" customHeight="1" x14ac:dyDescent="0.3">
      <c r="A190" s="2">
        <v>6</v>
      </c>
      <c r="B190" s="104" t="s">
        <v>21</v>
      </c>
      <c r="C190" s="104"/>
      <c r="D190" s="104"/>
      <c r="E190" s="104"/>
      <c r="F190" s="104"/>
      <c r="G190" s="104"/>
      <c r="H190" s="104"/>
      <c r="I190" s="104"/>
      <c r="J190" s="104"/>
      <c r="K190" s="104"/>
      <c r="L190" s="104"/>
      <c r="M190" s="104"/>
      <c r="N190" s="104"/>
      <c r="O190" s="104"/>
      <c r="P190" s="104"/>
    </row>
    <row r="191" spans="1:16" s="10" customFormat="1" ht="30" customHeight="1" x14ac:dyDescent="0.3">
      <c r="A191" s="2">
        <v>6</v>
      </c>
      <c r="B191" s="23" t="s">
        <v>22</v>
      </c>
      <c r="C191" s="13" t="s">
        <v>148</v>
      </c>
      <c r="D191" s="12" t="s">
        <v>149</v>
      </c>
      <c r="E191" s="15">
        <v>6</v>
      </c>
      <c r="F191" s="15">
        <v>9.3000000000000007</v>
      </c>
      <c r="G191" s="15">
        <v>26.85</v>
      </c>
      <c r="H191" s="15">
        <v>216.45</v>
      </c>
      <c r="I191" s="15">
        <v>0.13500000000000001</v>
      </c>
      <c r="J191" s="15">
        <v>0.69</v>
      </c>
      <c r="K191" s="15">
        <v>0.03</v>
      </c>
      <c r="L191" s="15">
        <v>0.45</v>
      </c>
      <c r="M191" s="15">
        <v>106.8</v>
      </c>
      <c r="N191" s="15">
        <v>167.85</v>
      </c>
      <c r="O191" s="15">
        <v>50.55</v>
      </c>
      <c r="P191" s="15">
        <v>1.2</v>
      </c>
    </row>
    <row r="192" spans="1:16" s="10" customFormat="1" ht="31.5" customHeight="1" x14ac:dyDescent="0.3">
      <c r="A192" s="2">
        <v>6</v>
      </c>
      <c r="B192" s="11"/>
      <c r="C192" s="13" t="s">
        <v>150</v>
      </c>
      <c r="D192" s="12">
        <v>40</v>
      </c>
      <c r="E192" s="15">
        <v>1.6</v>
      </c>
      <c r="F192" s="15">
        <v>1.88</v>
      </c>
      <c r="G192" s="15">
        <v>11.12</v>
      </c>
      <c r="H192" s="15">
        <v>68</v>
      </c>
      <c r="I192" s="15">
        <v>2.4E-2</v>
      </c>
      <c r="J192" s="15">
        <v>0</v>
      </c>
      <c r="K192" s="15">
        <v>4.0000000000000001E-3</v>
      </c>
      <c r="L192" s="15">
        <v>0.8</v>
      </c>
      <c r="M192" s="15">
        <v>6.4</v>
      </c>
      <c r="N192" s="15">
        <v>17.600000000000001</v>
      </c>
      <c r="O192" s="15">
        <v>2.4</v>
      </c>
      <c r="P192" s="15">
        <v>0.24</v>
      </c>
    </row>
    <row r="193" spans="1:16" s="10" customFormat="1" ht="18" customHeight="1" x14ac:dyDescent="0.3">
      <c r="A193" s="2">
        <v>6</v>
      </c>
      <c r="B193" s="11" t="s">
        <v>24</v>
      </c>
      <c r="C193" s="13" t="s">
        <v>25</v>
      </c>
      <c r="D193" s="12" t="s">
        <v>26</v>
      </c>
      <c r="E193" s="15">
        <v>8.5999999999999993E-2</v>
      </c>
      <c r="F193" s="15">
        <v>2.1499999999999998E-2</v>
      </c>
      <c r="G193" s="15">
        <v>16.125</v>
      </c>
      <c r="H193" s="15">
        <v>64.994500000000002</v>
      </c>
      <c r="I193" s="15">
        <v>0</v>
      </c>
      <c r="J193" s="15">
        <v>0</v>
      </c>
      <c r="K193" s="15">
        <v>4.2999999999999997E-2</v>
      </c>
      <c r="L193" s="15">
        <v>0</v>
      </c>
      <c r="M193" s="15">
        <v>11.932499999999999</v>
      </c>
      <c r="N193" s="15">
        <v>1.5049999999999999</v>
      </c>
      <c r="O193" s="15">
        <v>3.01</v>
      </c>
      <c r="P193" s="15">
        <v>0.30099999999999999</v>
      </c>
    </row>
    <row r="194" spans="1:16" s="2" customFormat="1" ht="18" customHeight="1" x14ac:dyDescent="0.25">
      <c r="A194" s="2">
        <v>6</v>
      </c>
      <c r="B194" s="16"/>
      <c r="C194" s="16" t="s">
        <v>27</v>
      </c>
      <c r="D194" s="17">
        <f>215+40+155</f>
        <v>410</v>
      </c>
      <c r="E194" s="16">
        <f t="shared" ref="E194:P194" si="24">SUM(E191+E192+E193)</f>
        <v>7.6859999999999999</v>
      </c>
      <c r="F194" s="16">
        <f t="shared" si="24"/>
        <v>11.201499999999999</v>
      </c>
      <c r="G194" s="16">
        <f t="shared" si="24"/>
        <v>54.094999999999999</v>
      </c>
      <c r="H194" s="16">
        <f t="shared" si="24"/>
        <v>349.44450000000001</v>
      </c>
      <c r="I194" s="16">
        <f t="shared" si="24"/>
        <v>0.159</v>
      </c>
      <c r="J194" s="16">
        <f t="shared" si="24"/>
        <v>0.69</v>
      </c>
      <c r="K194" s="16">
        <f t="shared" si="24"/>
        <v>7.6999999999999999E-2</v>
      </c>
      <c r="L194" s="16">
        <f t="shared" si="24"/>
        <v>1.25</v>
      </c>
      <c r="M194" s="16">
        <f t="shared" si="24"/>
        <v>125.13250000000001</v>
      </c>
      <c r="N194" s="16">
        <f t="shared" si="24"/>
        <v>186.95499999999998</v>
      </c>
      <c r="O194" s="16">
        <f t="shared" si="24"/>
        <v>55.959999999999994</v>
      </c>
      <c r="P194" s="16">
        <f t="shared" si="24"/>
        <v>1.7409999999999999</v>
      </c>
    </row>
    <row r="195" spans="1:16" s="2" customFormat="1" ht="18" customHeight="1" x14ac:dyDescent="0.25">
      <c r="B195" s="99" t="s">
        <v>28</v>
      </c>
      <c r="C195" s="100"/>
      <c r="D195" s="100"/>
      <c r="E195" s="100"/>
      <c r="F195" s="100"/>
      <c r="G195" s="100"/>
      <c r="H195" s="100"/>
      <c r="I195" s="100"/>
      <c r="J195" s="100"/>
      <c r="K195" s="100"/>
      <c r="L195" s="100"/>
      <c r="M195" s="100"/>
      <c r="N195" s="100"/>
      <c r="O195" s="100"/>
      <c r="P195" s="101"/>
    </row>
    <row r="196" spans="1:16" s="2" customFormat="1" ht="18" customHeight="1" x14ac:dyDescent="0.25">
      <c r="B196" s="11"/>
      <c r="C196" s="13" t="s">
        <v>29</v>
      </c>
      <c r="D196" s="12">
        <v>200</v>
      </c>
      <c r="E196" s="15">
        <v>1</v>
      </c>
      <c r="F196" s="15">
        <v>0.2</v>
      </c>
      <c r="G196" s="15">
        <v>20.2</v>
      </c>
      <c r="H196" s="15">
        <v>92</v>
      </c>
      <c r="I196" s="15">
        <v>1.4</v>
      </c>
      <c r="J196" s="15">
        <v>4.4000000000000004</v>
      </c>
      <c r="K196" s="15">
        <v>0</v>
      </c>
      <c r="L196" s="15">
        <v>1.4</v>
      </c>
      <c r="M196" s="15">
        <v>1.4</v>
      </c>
      <c r="N196" s="15">
        <v>1.8</v>
      </c>
      <c r="O196" s="15">
        <v>2</v>
      </c>
      <c r="P196" s="15">
        <v>15.6</v>
      </c>
    </row>
    <row r="197" spans="1:16" s="2" customFormat="1" ht="18" customHeight="1" x14ac:dyDescent="0.25">
      <c r="B197" s="16"/>
      <c r="C197" s="16" t="s">
        <v>27</v>
      </c>
      <c r="D197" s="17">
        <v>200</v>
      </c>
      <c r="E197" s="39">
        <v>1</v>
      </c>
      <c r="F197" s="39">
        <v>0.2</v>
      </c>
      <c r="G197" s="39">
        <v>20.2</v>
      </c>
      <c r="H197" s="39">
        <v>92</v>
      </c>
      <c r="I197" s="39">
        <v>1.4</v>
      </c>
      <c r="J197" s="39">
        <v>4.4000000000000004</v>
      </c>
      <c r="K197" s="39">
        <v>0</v>
      </c>
      <c r="L197" s="39">
        <v>1.4</v>
      </c>
      <c r="M197" s="39">
        <v>1.4</v>
      </c>
      <c r="N197" s="39">
        <v>1.8</v>
      </c>
      <c r="O197" s="39">
        <v>2</v>
      </c>
      <c r="P197" s="39">
        <v>15.6</v>
      </c>
    </row>
    <row r="198" spans="1:16" s="10" customFormat="1" ht="18" customHeight="1" x14ac:dyDescent="0.3">
      <c r="A198" s="2">
        <v>6</v>
      </c>
      <c r="B198" s="107" t="s">
        <v>30</v>
      </c>
      <c r="C198" s="104"/>
      <c r="D198" s="104"/>
      <c r="E198" s="104"/>
      <c r="F198" s="104"/>
      <c r="G198" s="104"/>
      <c r="H198" s="104"/>
      <c r="I198" s="104"/>
      <c r="J198" s="104"/>
      <c r="K198" s="104"/>
      <c r="L198" s="104"/>
      <c r="M198" s="104"/>
      <c r="N198" s="104"/>
      <c r="O198" s="104"/>
      <c r="P198" s="104"/>
    </row>
    <row r="199" spans="1:16" s="10" customFormat="1" ht="18" customHeight="1" x14ac:dyDescent="0.3">
      <c r="A199" s="2">
        <v>6</v>
      </c>
      <c r="B199" s="40" t="s">
        <v>96</v>
      </c>
      <c r="C199" s="41" t="s">
        <v>97</v>
      </c>
      <c r="D199" s="42">
        <v>60</v>
      </c>
      <c r="E199" s="22">
        <v>0.48</v>
      </c>
      <c r="F199" s="22">
        <v>0.06</v>
      </c>
      <c r="G199" s="22">
        <v>1.02</v>
      </c>
      <c r="H199" s="22">
        <v>6.54</v>
      </c>
      <c r="I199" s="22">
        <v>1.2E-2</v>
      </c>
      <c r="J199" s="22">
        <v>3</v>
      </c>
      <c r="K199" s="22">
        <v>0</v>
      </c>
      <c r="L199" s="22">
        <v>0.06</v>
      </c>
      <c r="M199" s="22">
        <v>13.8</v>
      </c>
      <c r="N199" s="22">
        <v>14.4</v>
      </c>
      <c r="O199" s="22">
        <v>8.4</v>
      </c>
      <c r="P199" s="22">
        <v>0.36</v>
      </c>
    </row>
    <row r="200" spans="1:16" s="10" customFormat="1" ht="18" customHeight="1" x14ac:dyDescent="0.3">
      <c r="B200" s="40" t="s">
        <v>98</v>
      </c>
      <c r="C200" s="41" t="s">
        <v>95</v>
      </c>
      <c r="D200" s="42">
        <v>60</v>
      </c>
      <c r="E200" s="22">
        <v>0.48</v>
      </c>
      <c r="F200" s="22">
        <v>0.06</v>
      </c>
      <c r="G200" s="22">
        <v>1.5</v>
      </c>
      <c r="H200" s="22">
        <v>8.4600000000000009</v>
      </c>
      <c r="I200" s="22">
        <v>0</v>
      </c>
      <c r="J200" s="22">
        <v>6</v>
      </c>
      <c r="K200" s="22">
        <v>0</v>
      </c>
      <c r="L200" s="22">
        <v>0</v>
      </c>
      <c r="M200" s="22">
        <v>13.98</v>
      </c>
      <c r="N200" s="22">
        <v>24.96</v>
      </c>
      <c r="O200" s="22">
        <v>8.4</v>
      </c>
      <c r="P200" s="22">
        <v>0.36</v>
      </c>
    </row>
    <row r="201" spans="1:16" s="10" customFormat="1" ht="18" customHeight="1" x14ac:dyDescent="0.3">
      <c r="B201" s="40"/>
      <c r="C201" s="41" t="s">
        <v>66</v>
      </c>
      <c r="D201" s="42">
        <v>60</v>
      </c>
      <c r="E201" s="18">
        <v>0.48</v>
      </c>
      <c r="F201" s="18">
        <v>0.06</v>
      </c>
      <c r="G201" s="18">
        <v>1.26</v>
      </c>
      <c r="H201" s="18">
        <v>7.5</v>
      </c>
      <c r="I201" s="18">
        <v>6.0000000000000001E-3</v>
      </c>
      <c r="J201" s="18">
        <v>4.5</v>
      </c>
      <c r="K201" s="18">
        <v>0</v>
      </c>
      <c r="L201" s="18">
        <v>0.03</v>
      </c>
      <c r="M201" s="18">
        <v>13.89</v>
      </c>
      <c r="N201" s="18">
        <v>19.68</v>
      </c>
      <c r="O201" s="18">
        <v>8.4</v>
      </c>
      <c r="P201" s="18">
        <v>0.36</v>
      </c>
    </row>
    <row r="202" spans="1:16" s="10" customFormat="1" ht="18" customHeight="1" x14ac:dyDescent="0.3">
      <c r="B202" s="40" t="s">
        <v>120</v>
      </c>
      <c r="C202" s="41" t="s">
        <v>121</v>
      </c>
      <c r="D202" s="42">
        <v>200</v>
      </c>
      <c r="E202" s="22">
        <v>4.38</v>
      </c>
      <c r="F202" s="22">
        <v>4.2160000000000002</v>
      </c>
      <c r="G202" s="22">
        <v>13.228</v>
      </c>
      <c r="H202" s="22">
        <v>108.376</v>
      </c>
      <c r="I202" s="22">
        <v>0</v>
      </c>
      <c r="J202" s="22">
        <v>0.182</v>
      </c>
      <c r="K202" s="22">
        <v>4.66</v>
      </c>
      <c r="L202" s="22">
        <v>1.94</v>
      </c>
      <c r="M202" s="22">
        <v>34.14</v>
      </c>
      <c r="N202" s="22">
        <v>28.46</v>
      </c>
      <c r="O202" s="22">
        <v>70.48</v>
      </c>
      <c r="P202" s="22">
        <v>1.64</v>
      </c>
    </row>
    <row r="203" spans="1:16" s="10" customFormat="1" ht="18" customHeight="1" x14ac:dyDescent="0.3">
      <c r="B203" s="47" t="s">
        <v>151</v>
      </c>
      <c r="C203" s="48" t="s">
        <v>152</v>
      </c>
      <c r="D203" s="49" t="s">
        <v>153</v>
      </c>
      <c r="E203" s="15">
        <v>12.6</v>
      </c>
      <c r="F203" s="15">
        <v>28.2</v>
      </c>
      <c r="G203" s="15">
        <v>25.95</v>
      </c>
      <c r="H203" s="15">
        <v>408</v>
      </c>
      <c r="I203" s="15">
        <v>0</v>
      </c>
      <c r="J203" s="15">
        <v>0.45</v>
      </c>
      <c r="K203" s="15">
        <v>1.35</v>
      </c>
      <c r="L203" s="15">
        <v>2.7</v>
      </c>
      <c r="M203" s="15">
        <v>12.45</v>
      </c>
      <c r="N203" s="15">
        <v>39.6</v>
      </c>
      <c r="O203" s="15">
        <v>174.6</v>
      </c>
      <c r="P203" s="15">
        <v>1.8</v>
      </c>
    </row>
    <row r="204" spans="1:16" s="10" customFormat="1" ht="18" customHeight="1" x14ac:dyDescent="0.3">
      <c r="B204" s="47" t="s">
        <v>40</v>
      </c>
      <c r="C204" s="48" t="s">
        <v>41</v>
      </c>
      <c r="D204" s="50">
        <v>200</v>
      </c>
      <c r="E204" s="15">
        <v>0.28000000000000003</v>
      </c>
      <c r="F204" s="15">
        <v>0.1</v>
      </c>
      <c r="G204" s="15">
        <v>32.880000000000003</v>
      </c>
      <c r="H204" s="15">
        <v>133.58000000000001</v>
      </c>
      <c r="I204" s="15">
        <v>0</v>
      </c>
      <c r="J204" s="15">
        <v>0</v>
      </c>
      <c r="K204" s="15">
        <v>19.3</v>
      </c>
      <c r="L204" s="15">
        <v>0.16</v>
      </c>
      <c r="M204" s="15">
        <v>13.78</v>
      </c>
      <c r="N204" s="15">
        <v>5.78</v>
      </c>
      <c r="O204" s="15">
        <v>7.38</v>
      </c>
      <c r="P204" s="15">
        <v>0.48</v>
      </c>
    </row>
    <row r="205" spans="1:16" s="10" customFormat="1" ht="18" customHeight="1" x14ac:dyDescent="0.3">
      <c r="B205" s="47" t="s">
        <v>42</v>
      </c>
      <c r="C205" s="48" t="s">
        <v>43</v>
      </c>
      <c r="D205" s="50">
        <v>20</v>
      </c>
      <c r="E205" s="15">
        <v>1.5333333333333301</v>
      </c>
      <c r="F205" s="15">
        <v>0.133333333333333</v>
      </c>
      <c r="G205" s="15">
        <v>9.8666666666666707</v>
      </c>
      <c r="H205" s="15">
        <v>47</v>
      </c>
      <c r="I205" s="15">
        <v>0</v>
      </c>
      <c r="J205" s="15">
        <v>0</v>
      </c>
      <c r="K205" s="15">
        <v>0</v>
      </c>
      <c r="L205" s="15">
        <v>0.2</v>
      </c>
      <c r="M205" s="15">
        <v>4</v>
      </c>
      <c r="N205" s="15">
        <v>13</v>
      </c>
      <c r="O205" s="15">
        <v>2.8</v>
      </c>
      <c r="P205" s="15">
        <v>0.2</v>
      </c>
    </row>
    <row r="206" spans="1:16" s="10" customFormat="1" ht="18" customHeight="1" x14ac:dyDescent="0.3">
      <c r="B206" s="47" t="s">
        <v>44</v>
      </c>
      <c r="C206" s="48" t="s">
        <v>45</v>
      </c>
      <c r="D206" s="50">
        <v>30</v>
      </c>
      <c r="E206" s="15">
        <v>1.95</v>
      </c>
      <c r="F206" s="15">
        <v>0.375</v>
      </c>
      <c r="G206" s="15">
        <v>11.85</v>
      </c>
      <c r="H206" s="15">
        <v>59.4</v>
      </c>
      <c r="I206" s="15">
        <v>7.4999999999999997E-2</v>
      </c>
      <c r="J206" s="15">
        <v>0</v>
      </c>
      <c r="K206" s="15">
        <v>0</v>
      </c>
      <c r="L206" s="15">
        <v>0.45</v>
      </c>
      <c r="M206" s="15">
        <v>8.6999999999999993</v>
      </c>
      <c r="N206" s="15">
        <v>45</v>
      </c>
      <c r="O206" s="15">
        <v>14.1</v>
      </c>
      <c r="P206" s="15">
        <v>1.2</v>
      </c>
    </row>
    <row r="207" spans="1:16" s="10" customFormat="1" ht="18" customHeight="1" x14ac:dyDescent="0.3">
      <c r="A207" s="2">
        <v>6</v>
      </c>
      <c r="B207" s="51"/>
      <c r="C207" s="51" t="s">
        <v>27</v>
      </c>
      <c r="D207" s="52">
        <f>510+150</f>
        <v>660</v>
      </c>
      <c r="E207" s="16">
        <f t="shared" ref="E207:P207" si="25">SUM(E201+E202+E203+E204+E205+E206)</f>
        <v>21.223333333333333</v>
      </c>
      <c r="F207" s="16">
        <f t="shared" si="25"/>
        <v>33.084333333333333</v>
      </c>
      <c r="G207" s="16">
        <f t="shared" si="25"/>
        <v>95.034666666666681</v>
      </c>
      <c r="H207" s="16">
        <f t="shared" si="25"/>
        <v>763.85599999999999</v>
      </c>
      <c r="I207" s="16">
        <f t="shared" si="25"/>
        <v>8.1000000000000003E-2</v>
      </c>
      <c r="J207" s="16">
        <f t="shared" si="25"/>
        <v>5.1320000000000006</v>
      </c>
      <c r="K207" s="16">
        <f t="shared" si="25"/>
        <v>25.310000000000002</v>
      </c>
      <c r="L207" s="16">
        <f t="shared" si="25"/>
        <v>5.48</v>
      </c>
      <c r="M207" s="16">
        <f t="shared" si="25"/>
        <v>86.960000000000008</v>
      </c>
      <c r="N207" s="16">
        <f t="shared" si="25"/>
        <v>151.52000000000001</v>
      </c>
      <c r="O207" s="16">
        <f t="shared" si="25"/>
        <v>277.76000000000005</v>
      </c>
      <c r="P207" s="16">
        <f t="shared" si="25"/>
        <v>5.68</v>
      </c>
    </row>
    <row r="208" spans="1:16" s="10" customFormat="1" ht="18" customHeight="1" x14ac:dyDescent="0.3">
      <c r="A208" s="2">
        <v>6</v>
      </c>
      <c r="B208" s="104" t="s">
        <v>154</v>
      </c>
      <c r="C208" s="104"/>
      <c r="D208" s="104"/>
      <c r="E208" s="104"/>
      <c r="F208" s="104"/>
      <c r="G208" s="104"/>
      <c r="H208" s="104"/>
      <c r="I208" s="104"/>
      <c r="J208" s="104"/>
      <c r="K208" s="104"/>
      <c r="L208" s="104"/>
      <c r="M208" s="104"/>
      <c r="N208" s="104"/>
      <c r="O208" s="104"/>
      <c r="P208" s="104"/>
    </row>
    <row r="209" spans="1:16" s="2" customFormat="1" ht="18" customHeight="1" x14ac:dyDescent="0.25">
      <c r="B209" s="11" t="s">
        <v>155</v>
      </c>
      <c r="C209" s="13" t="s">
        <v>156</v>
      </c>
      <c r="D209" s="26" t="s">
        <v>157</v>
      </c>
      <c r="E209" s="27">
        <v>4.29</v>
      </c>
      <c r="F209" s="27">
        <v>4.3499999999999996</v>
      </c>
      <c r="G209" s="27">
        <v>20.85</v>
      </c>
      <c r="H209" s="27">
        <v>140.58000000000001</v>
      </c>
      <c r="I209" s="15">
        <v>0.16500000000000001</v>
      </c>
      <c r="J209" s="15">
        <v>0</v>
      </c>
      <c r="K209" s="15">
        <v>2.1999999999999999E-2</v>
      </c>
      <c r="L209" s="15">
        <v>2.64</v>
      </c>
      <c r="M209" s="15">
        <v>25.3</v>
      </c>
      <c r="N209" s="15">
        <v>137.5</v>
      </c>
      <c r="O209" s="15">
        <v>36.299999999999997</v>
      </c>
      <c r="P209" s="15">
        <v>1.43</v>
      </c>
    </row>
    <row r="210" spans="1:16" s="2" customFormat="1" ht="18" customHeight="1" x14ac:dyDescent="0.25">
      <c r="B210" s="11" t="s">
        <v>111</v>
      </c>
      <c r="C210" s="13" t="s">
        <v>112</v>
      </c>
      <c r="D210" s="23">
        <v>200</v>
      </c>
      <c r="E210" s="15">
        <v>0.57999999999999996</v>
      </c>
      <c r="F210" s="15">
        <v>0.06</v>
      </c>
      <c r="G210" s="15">
        <v>30.2</v>
      </c>
      <c r="H210" s="15">
        <v>123.66</v>
      </c>
      <c r="I210" s="15">
        <v>0</v>
      </c>
      <c r="J210" s="15">
        <v>1.1000000000000001</v>
      </c>
      <c r="K210" s="15">
        <v>0</v>
      </c>
      <c r="L210" s="15">
        <v>0.18</v>
      </c>
      <c r="M210" s="15">
        <v>15.7</v>
      </c>
      <c r="N210" s="15">
        <v>16.32</v>
      </c>
      <c r="O210" s="15">
        <v>3.36</v>
      </c>
      <c r="P210" s="15">
        <v>0.38</v>
      </c>
    </row>
    <row r="211" spans="1:16" s="2" customFormat="1" ht="18" customHeight="1" x14ac:dyDescent="0.25">
      <c r="B211" s="16"/>
      <c r="C211" s="16" t="s">
        <v>27</v>
      </c>
      <c r="D211" s="25">
        <v>265</v>
      </c>
      <c r="E211" s="16">
        <f t="shared" ref="E211:P211" si="26">SUM(E209+E210)</f>
        <v>4.87</v>
      </c>
      <c r="F211" s="16">
        <f t="shared" si="26"/>
        <v>4.4099999999999993</v>
      </c>
      <c r="G211" s="16">
        <f t="shared" si="26"/>
        <v>51.05</v>
      </c>
      <c r="H211" s="16">
        <f t="shared" si="26"/>
        <v>264.24</v>
      </c>
      <c r="I211" s="16">
        <f t="shared" si="26"/>
        <v>0.16500000000000001</v>
      </c>
      <c r="J211" s="16">
        <f t="shared" si="26"/>
        <v>1.1000000000000001</v>
      </c>
      <c r="K211" s="16">
        <f t="shared" si="26"/>
        <v>2.1999999999999999E-2</v>
      </c>
      <c r="L211" s="16">
        <f t="shared" si="26"/>
        <v>2.8200000000000003</v>
      </c>
      <c r="M211" s="16">
        <f t="shared" si="26"/>
        <v>41</v>
      </c>
      <c r="N211" s="16">
        <f t="shared" si="26"/>
        <v>153.82</v>
      </c>
      <c r="O211" s="16">
        <f t="shared" si="26"/>
        <v>39.659999999999997</v>
      </c>
      <c r="P211" s="16">
        <f t="shared" si="26"/>
        <v>1.81</v>
      </c>
    </row>
    <row r="212" spans="1:16" s="2" customFormat="1" ht="18" customHeight="1" x14ac:dyDescent="0.25">
      <c r="B212" s="99" t="s">
        <v>108</v>
      </c>
      <c r="C212" s="100"/>
      <c r="D212" s="100"/>
      <c r="E212" s="100"/>
      <c r="F212" s="100"/>
      <c r="G212" s="100"/>
      <c r="H212" s="100"/>
      <c r="I212" s="100"/>
      <c r="J212" s="100"/>
      <c r="K212" s="100"/>
      <c r="L212" s="100"/>
      <c r="M212" s="100"/>
      <c r="N212" s="100"/>
      <c r="O212" s="100"/>
      <c r="P212" s="101"/>
    </row>
    <row r="213" spans="1:16" s="10" customFormat="1" ht="18" customHeight="1" x14ac:dyDescent="0.3">
      <c r="A213" s="2">
        <v>6</v>
      </c>
      <c r="B213" s="120" t="s">
        <v>158</v>
      </c>
      <c r="C213" s="121" t="s">
        <v>159</v>
      </c>
      <c r="D213" s="124" t="s">
        <v>207</v>
      </c>
      <c r="E213" s="128">
        <v>14.015999999999998</v>
      </c>
      <c r="F213" s="128">
        <v>9.7759999999999998</v>
      </c>
      <c r="G213" s="128">
        <v>24.128</v>
      </c>
      <c r="H213" s="128">
        <v>216.43200000000002</v>
      </c>
      <c r="I213" s="128">
        <v>4.8000000000000001E-2</v>
      </c>
      <c r="J213" s="128">
        <v>1.232</v>
      </c>
      <c r="K213" s="128">
        <v>6.4000000000000001E-2</v>
      </c>
      <c r="L213" s="128">
        <v>4.5599999999999996</v>
      </c>
      <c r="M213" s="128">
        <v>119.904</v>
      </c>
      <c r="N213" s="128">
        <v>168.4</v>
      </c>
      <c r="O213" s="128">
        <v>17.952000000000002</v>
      </c>
      <c r="P213" s="128">
        <v>0.70400000000000007</v>
      </c>
    </row>
    <row r="214" spans="1:16" s="10" customFormat="1" ht="18" customHeight="1" x14ac:dyDescent="0.3">
      <c r="B214" s="11" t="s">
        <v>42</v>
      </c>
      <c r="C214" s="13" t="s">
        <v>43</v>
      </c>
      <c r="D214" s="12">
        <v>30</v>
      </c>
      <c r="E214" s="15">
        <v>2.2999999999999998</v>
      </c>
      <c r="F214" s="15">
        <v>0.2</v>
      </c>
      <c r="G214" s="15">
        <v>14.8</v>
      </c>
      <c r="H214" s="15">
        <v>70.5</v>
      </c>
      <c r="I214" s="15">
        <v>0</v>
      </c>
      <c r="J214" s="15">
        <v>0</v>
      </c>
      <c r="K214" s="15">
        <v>0</v>
      </c>
      <c r="L214" s="15">
        <v>0.3</v>
      </c>
      <c r="M214" s="15">
        <v>6</v>
      </c>
      <c r="N214" s="15">
        <v>19.5</v>
      </c>
      <c r="O214" s="15">
        <v>4.2</v>
      </c>
      <c r="P214" s="15">
        <v>0.3</v>
      </c>
    </row>
    <row r="215" spans="1:16" s="2" customFormat="1" ht="18" customHeight="1" x14ac:dyDescent="0.25">
      <c r="A215" s="2">
        <v>8</v>
      </c>
      <c r="B215" s="11" t="s">
        <v>104</v>
      </c>
      <c r="C215" s="13" t="s">
        <v>105</v>
      </c>
      <c r="D215" s="12">
        <v>200</v>
      </c>
      <c r="E215" s="15">
        <v>0.66</v>
      </c>
      <c r="F215" s="15">
        <v>0.1</v>
      </c>
      <c r="G215" s="15">
        <v>28.02</v>
      </c>
      <c r="H215" s="15">
        <v>109.48</v>
      </c>
      <c r="I215" s="15">
        <v>0.02</v>
      </c>
      <c r="J215" s="15">
        <v>0.68</v>
      </c>
      <c r="K215" s="15">
        <v>0</v>
      </c>
      <c r="L215" s="15">
        <v>0.5</v>
      </c>
      <c r="M215" s="15">
        <v>32.36</v>
      </c>
      <c r="N215" s="15">
        <v>23.44</v>
      </c>
      <c r="O215" s="15">
        <v>17.46</v>
      </c>
      <c r="P215" s="15">
        <v>0.68799999999999994</v>
      </c>
    </row>
    <row r="216" spans="1:16" s="10" customFormat="1" ht="18" customHeight="1" x14ac:dyDescent="0.3">
      <c r="B216" s="16"/>
      <c r="C216" s="16" t="s">
        <v>160</v>
      </c>
      <c r="D216" s="17">
        <f>160+230</f>
        <v>390</v>
      </c>
      <c r="E216" s="39">
        <f t="shared" ref="E216:P216" si="27">SUM(E213+E214+E215)</f>
        <v>16.975999999999999</v>
      </c>
      <c r="F216" s="39">
        <f t="shared" si="27"/>
        <v>10.075999999999999</v>
      </c>
      <c r="G216" s="39">
        <f t="shared" si="27"/>
        <v>66.947999999999993</v>
      </c>
      <c r="H216" s="39">
        <f t="shared" si="27"/>
        <v>396.41200000000003</v>
      </c>
      <c r="I216" s="39">
        <f t="shared" si="27"/>
        <v>6.8000000000000005E-2</v>
      </c>
      <c r="J216" s="39">
        <f t="shared" si="27"/>
        <v>1.9119999999999999</v>
      </c>
      <c r="K216" s="39">
        <f t="shared" si="27"/>
        <v>6.4000000000000001E-2</v>
      </c>
      <c r="L216" s="39">
        <f t="shared" si="27"/>
        <v>5.3599999999999994</v>
      </c>
      <c r="M216" s="39">
        <f t="shared" si="27"/>
        <v>158.26400000000001</v>
      </c>
      <c r="N216" s="39">
        <f t="shared" si="27"/>
        <v>211.34</v>
      </c>
      <c r="O216" s="39">
        <f t="shared" si="27"/>
        <v>39.612000000000002</v>
      </c>
      <c r="P216" s="39">
        <f t="shared" si="27"/>
        <v>1.6919999999999999</v>
      </c>
    </row>
    <row r="217" spans="1:16" s="10" customFormat="1" ht="18" customHeight="1" x14ac:dyDescent="0.3">
      <c r="B217" s="16"/>
      <c r="C217" s="16" t="s">
        <v>161</v>
      </c>
      <c r="D217" s="17"/>
      <c r="E217" s="16">
        <f t="shared" ref="E217:P217" si="28">SUM(E194+E197+E207+E211+E216)</f>
        <v>51.755333333333333</v>
      </c>
      <c r="F217" s="16">
        <f t="shared" si="28"/>
        <v>58.971833333333329</v>
      </c>
      <c r="G217" s="16">
        <f t="shared" si="28"/>
        <v>287.32766666666669</v>
      </c>
      <c r="H217" s="16">
        <f t="shared" si="28"/>
        <v>1865.9525000000001</v>
      </c>
      <c r="I217" s="16">
        <f t="shared" si="28"/>
        <v>1.873</v>
      </c>
      <c r="J217" s="16">
        <f t="shared" si="28"/>
        <v>13.234000000000002</v>
      </c>
      <c r="K217" s="16">
        <f t="shared" si="28"/>
        <v>25.473000000000003</v>
      </c>
      <c r="L217" s="16">
        <f t="shared" si="28"/>
        <v>16.310000000000002</v>
      </c>
      <c r="M217" s="16">
        <f t="shared" si="28"/>
        <v>412.75650000000002</v>
      </c>
      <c r="N217" s="16">
        <f t="shared" si="28"/>
        <v>705.43499999999995</v>
      </c>
      <c r="O217" s="16">
        <f t="shared" si="28"/>
        <v>414.99200000000002</v>
      </c>
      <c r="P217" s="16">
        <f t="shared" si="28"/>
        <v>26.523</v>
      </c>
    </row>
    <row r="218" spans="1:16" s="4" customFormat="1" ht="20.25" customHeight="1" x14ac:dyDescent="0.25">
      <c r="B218" s="28"/>
      <c r="C218" s="28"/>
      <c r="D218" s="29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</row>
    <row r="219" spans="1:16" s="4" customFormat="1" ht="20.25" customHeight="1" x14ac:dyDescent="0.25">
      <c r="B219" s="5" t="s">
        <v>162</v>
      </c>
      <c r="C219" s="6"/>
      <c r="D219" s="29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</row>
    <row r="220" spans="1:16" s="4" customFormat="1" ht="20.25" customHeight="1" x14ac:dyDescent="0.25">
      <c r="B220" s="5" t="s">
        <v>147</v>
      </c>
      <c r="C220" s="6"/>
      <c r="D220" s="29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</row>
    <row r="221" spans="1:16" s="4" customFormat="1" x14ac:dyDescent="0.25">
      <c r="B221" s="9" t="s">
        <v>2</v>
      </c>
      <c r="C221" s="6"/>
      <c r="D221" s="7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</row>
    <row r="222" spans="1:16" s="4" customFormat="1" ht="36.75" customHeight="1" x14ac:dyDescent="0.25">
      <c r="B222" s="102" t="s">
        <v>3</v>
      </c>
      <c r="C222" s="102" t="s">
        <v>4</v>
      </c>
      <c r="D222" s="103" t="s">
        <v>5</v>
      </c>
      <c r="E222" s="104" t="s">
        <v>6</v>
      </c>
      <c r="F222" s="104"/>
      <c r="G222" s="104"/>
      <c r="H222" s="104" t="s">
        <v>7</v>
      </c>
      <c r="I222" s="104" t="s">
        <v>8</v>
      </c>
      <c r="J222" s="104"/>
      <c r="K222" s="104"/>
      <c r="L222" s="104"/>
      <c r="M222" s="104" t="s">
        <v>9</v>
      </c>
      <c r="N222" s="104"/>
      <c r="O222" s="104"/>
      <c r="P222" s="104"/>
    </row>
    <row r="223" spans="1:16" s="4" customFormat="1" ht="27" customHeight="1" x14ac:dyDescent="0.25">
      <c r="B223" s="102"/>
      <c r="C223" s="102"/>
      <c r="D223" s="103"/>
      <c r="E223" s="11" t="s">
        <v>10</v>
      </c>
      <c r="F223" s="11" t="s">
        <v>11</v>
      </c>
      <c r="G223" s="11" t="s">
        <v>12</v>
      </c>
      <c r="H223" s="104"/>
      <c r="I223" s="11" t="s">
        <v>13</v>
      </c>
      <c r="J223" s="11" t="s">
        <v>14</v>
      </c>
      <c r="K223" s="11" t="s">
        <v>15</v>
      </c>
      <c r="L223" s="11" t="s">
        <v>16</v>
      </c>
      <c r="M223" s="11" t="s">
        <v>17</v>
      </c>
      <c r="N223" s="11" t="s">
        <v>18</v>
      </c>
      <c r="O223" s="11" t="s">
        <v>19</v>
      </c>
      <c r="P223" s="11" t="s">
        <v>20</v>
      </c>
    </row>
    <row r="224" spans="1:16" s="10" customFormat="1" ht="18" customHeight="1" x14ac:dyDescent="0.3">
      <c r="A224" s="2">
        <v>7</v>
      </c>
      <c r="B224" s="104" t="s">
        <v>21</v>
      </c>
      <c r="C224" s="104"/>
      <c r="D224" s="104"/>
      <c r="E224" s="104"/>
      <c r="F224" s="104"/>
      <c r="G224" s="104"/>
      <c r="H224" s="104"/>
      <c r="I224" s="104"/>
      <c r="J224" s="104"/>
      <c r="K224" s="104"/>
      <c r="L224" s="104"/>
      <c r="M224" s="104"/>
      <c r="N224" s="104"/>
      <c r="O224" s="104"/>
      <c r="P224" s="104"/>
    </row>
    <row r="225" spans="1:16" s="10" customFormat="1" ht="32.25" customHeight="1" x14ac:dyDescent="0.3">
      <c r="A225" s="2">
        <v>7</v>
      </c>
      <c r="B225" s="11" t="s">
        <v>60</v>
      </c>
      <c r="C225" s="13" t="s">
        <v>163</v>
      </c>
      <c r="D225" s="23" t="s">
        <v>62</v>
      </c>
      <c r="E225" s="15">
        <v>4.4950000000000001</v>
      </c>
      <c r="F225" s="15">
        <v>7.9050000000000002</v>
      </c>
      <c r="G225" s="15">
        <v>23.87</v>
      </c>
      <c r="H225" s="15">
        <v>185.22499999999999</v>
      </c>
      <c r="I225" s="15">
        <v>6.2E-2</v>
      </c>
      <c r="J225" s="15">
        <v>0.86799999999999999</v>
      </c>
      <c r="K225" s="15">
        <v>4.65E-2</v>
      </c>
      <c r="L225" s="15">
        <v>47.832999999999998</v>
      </c>
      <c r="M225" s="15">
        <v>98.734999999999999</v>
      </c>
      <c r="N225" s="15">
        <v>87.265000000000001</v>
      </c>
      <c r="O225" s="15">
        <v>15.035</v>
      </c>
      <c r="P225" s="15">
        <v>0.31</v>
      </c>
    </row>
    <row r="226" spans="1:16" s="2" customFormat="1" ht="18" customHeight="1" x14ac:dyDescent="0.25">
      <c r="A226" s="2">
        <v>7</v>
      </c>
      <c r="B226" s="11" t="s">
        <v>47</v>
      </c>
      <c r="C226" s="13" t="s">
        <v>48</v>
      </c>
      <c r="D226" s="12">
        <v>45</v>
      </c>
      <c r="E226" s="15">
        <v>4.7249999999999996</v>
      </c>
      <c r="F226" s="15">
        <v>6.8849999999999998</v>
      </c>
      <c r="G226" s="15">
        <v>14.58</v>
      </c>
      <c r="H226" s="15">
        <v>139.005</v>
      </c>
      <c r="I226" s="15">
        <v>4.4999999999999998E-2</v>
      </c>
      <c r="J226" s="15">
        <v>7.1999999999999995E-2</v>
      </c>
      <c r="K226" s="15">
        <v>4.4999999999999998E-2</v>
      </c>
      <c r="L226" s="15">
        <v>0.49049999999999999</v>
      </c>
      <c r="M226" s="15">
        <v>96.12</v>
      </c>
      <c r="N226" s="15">
        <v>77.58</v>
      </c>
      <c r="O226" s="15">
        <v>13.41</v>
      </c>
      <c r="P226" s="15">
        <v>0.72</v>
      </c>
    </row>
    <row r="227" spans="1:16" s="10" customFormat="1" ht="18" hidden="1" customHeight="1" x14ac:dyDescent="0.3">
      <c r="B227" s="11"/>
      <c r="C227" s="13"/>
      <c r="D227" s="12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</row>
    <row r="228" spans="1:16" s="10" customFormat="1" ht="18" customHeight="1" x14ac:dyDescent="0.3">
      <c r="B228" s="11" t="s">
        <v>76</v>
      </c>
      <c r="C228" s="13" t="s">
        <v>118</v>
      </c>
      <c r="D228" s="12" t="s">
        <v>119</v>
      </c>
      <c r="E228" s="15">
        <v>0.15540000000000001</v>
      </c>
      <c r="F228" s="15">
        <v>2.2200000000000001E-2</v>
      </c>
      <c r="G228" s="15">
        <v>16.872</v>
      </c>
      <c r="H228" s="15">
        <v>68.265000000000001</v>
      </c>
      <c r="I228" s="15">
        <v>0</v>
      </c>
      <c r="J228" s="15">
        <v>3.1524000000000001</v>
      </c>
      <c r="K228" s="15">
        <v>0</v>
      </c>
      <c r="L228" s="15">
        <v>2.2200000000000001E-2</v>
      </c>
      <c r="M228" s="15">
        <v>15.762</v>
      </c>
      <c r="N228" s="15">
        <v>4.8840000000000003</v>
      </c>
      <c r="O228" s="15">
        <v>2.6640000000000001</v>
      </c>
      <c r="P228" s="15">
        <v>0.39960000000000001</v>
      </c>
    </row>
    <row r="229" spans="1:16" s="10" customFormat="1" ht="18" customHeight="1" x14ac:dyDescent="0.3">
      <c r="A229" s="2">
        <v>7</v>
      </c>
      <c r="B229" s="11" t="s">
        <v>56</v>
      </c>
      <c r="C229" s="13" t="s">
        <v>57</v>
      </c>
      <c r="D229" s="12">
        <v>200</v>
      </c>
      <c r="E229" s="15">
        <v>0</v>
      </c>
      <c r="F229" s="15">
        <v>0.02</v>
      </c>
      <c r="G229" s="15">
        <v>15.08</v>
      </c>
      <c r="H229" s="15">
        <v>60.4</v>
      </c>
      <c r="I229" s="15">
        <v>0.02</v>
      </c>
      <c r="J229" s="15">
        <v>0.02</v>
      </c>
      <c r="K229" s="15">
        <v>0.18</v>
      </c>
      <c r="L229" s="15">
        <v>0</v>
      </c>
      <c r="M229" s="15">
        <v>0.46</v>
      </c>
      <c r="N229" s="15">
        <v>0.02</v>
      </c>
      <c r="O229" s="15">
        <v>0</v>
      </c>
      <c r="P229" s="15">
        <v>0.26</v>
      </c>
    </row>
    <row r="230" spans="1:16" s="10" customFormat="1" ht="18" customHeight="1" x14ac:dyDescent="0.3">
      <c r="B230" s="11"/>
      <c r="C230" s="48" t="s">
        <v>66</v>
      </c>
      <c r="D230" s="53">
        <v>200</v>
      </c>
      <c r="E230" s="11">
        <f t="shared" ref="E230:P230" si="29">SUM(E228+E229)/2</f>
        <v>7.7700000000000005E-2</v>
      </c>
      <c r="F230" s="11">
        <f t="shared" si="29"/>
        <v>2.1100000000000001E-2</v>
      </c>
      <c r="G230" s="11">
        <f t="shared" si="29"/>
        <v>15.975999999999999</v>
      </c>
      <c r="H230" s="11">
        <f t="shared" si="29"/>
        <v>64.332499999999996</v>
      </c>
      <c r="I230" s="11">
        <f t="shared" si="29"/>
        <v>0.01</v>
      </c>
      <c r="J230" s="11">
        <f t="shared" si="29"/>
        <v>1.5862000000000001</v>
      </c>
      <c r="K230" s="11">
        <f t="shared" si="29"/>
        <v>0.09</v>
      </c>
      <c r="L230" s="11">
        <f t="shared" si="29"/>
        <v>1.11E-2</v>
      </c>
      <c r="M230" s="11">
        <f t="shared" si="29"/>
        <v>8.1110000000000007</v>
      </c>
      <c r="N230" s="11">
        <f t="shared" si="29"/>
        <v>2.452</v>
      </c>
      <c r="O230" s="11">
        <f t="shared" si="29"/>
        <v>1.3320000000000001</v>
      </c>
      <c r="P230" s="11">
        <f t="shared" si="29"/>
        <v>0.32979999999999998</v>
      </c>
    </row>
    <row r="231" spans="1:16" s="2" customFormat="1" ht="18" customHeight="1" x14ac:dyDescent="0.25">
      <c r="A231" s="2">
        <v>7</v>
      </c>
      <c r="B231" s="16"/>
      <c r="C231" s="16" t="s">
        <v>27</v>
      </c>
      <c r="D231" s="17">
        <f>155+45+200</f>
        <v>400</v>
      </c>
      <c r="E231" s="16">
        <f t="shared" ref="E231:P231" si="30">SUM(E225+E226+E230)</f>
        <v>9.297699999999999</v>
      </c>
      <c r="F231" s="16">
        <f t="shared" si="30"/>
        <v>14.8111</v>
      </c>
      <c r="G231" s="16">
        <f t="shared" si="30"/>
        <v>54.426000000000002</v>
      </c>
      <c r="H231" s="16">
        <f t="shared" si="30"/>
        <v>388.5625</v>
      </c>
      <c r="I231" s="16">
        <f t="shared" si="30"/>
        <v>0.11699999999999999</v>
      </c>
      <c r="J231" s="16">
        <f t="shared" si="30"/>
        <v>2.5262000000000002</v>
      </c>
      <c r="K231" s="16">
        <f t="shared" si="30"/>
        <v>0.18149999999999999</v>
      </c>
      <c r="L231" s="16">
        <f t="shared" si="30"/>
        <v>48.334599999999995</v>
      </c>
      <c r="M231" s="16">
        <f t="shared" si="30"/>
        <v>202.96600000000001</v>
      </c>
      <c r="N231" s="16">
        <f t="shared" si="30"/>
        <v>167.297</v>
      </c>
      <c r="O231" s="16">
        <f t="shared" si="30"/>
        <v>29.777000000000001</v>
      </c>
      <c r="P231" s="16">
        <f t="shared" si="30"/>
        <v>1.3597999999999999</v>
      </c>
    </row>
    <row r="232" spans="1:16" s="2" customFormat="1" ht="18" customHeight="1" x14ac:dyDescent="0.25">
      <c r="B232" s="99" t="s">
        <v>28</v>
      </c>
      <c r="C232" s="100"/>
      <c r="D232" s="100"/>
      <c r="E232" s="100"/>
      <c r="F232" s="100"/>
      <c r="G232" s="100"/>
      <c r="H232" s="100"/>
      <c r="I232" s="100"/>
      <c r="J232" s="100"/>
      <c r="K232" s="100"/>
      <c r="L232" s="100"/>
      <c r="M232" s="100"/>
      <c r="N232" s="100"/>
      <c r="O232" s="100"/>
      <c r="P232" s="101"/>
    </row>
    <row r="233" spans="1:16" s="2" customFormat="1" ht="18" customHeight="1" x14ac:dyDescent="0.25">
      <c r="B233" s="11"/>
      <c r="C233" s="13" t="s">
        <v>63</v>
      </c>
      <c r="D233" s="12">
        <v>100</v>
      </c>
      <c r="E233" s="15">
        <v>0.93</v>
      </c>
      <c r="F233" s="15">
        <v>0.13300000000000001</v>
      </c>
      <c r="G233" s="15">
        <v>9.5299999999999994</v>
      </c>
      <c r="H233" s="15">
        <v>45</v>
      </c>
      <c r="I233" s="15">
        <v>0.04</v>
      </c>
      <c r="J233" s="15">
        <v>10</v>
      </c>
      <c r="K233" s="15">
        <v>0</v>
      </c>
      <c r="L233" s="15">
        <v>1.133</v>
      </c>
      <c r="M233" s="15">
        <v>20</v>
      </c>
      <c r="N233" s="15">
        <v>34</v>
      </c>
      <c r="O233" s="15">
        <v>16</v>
      </c>
      <c r="P233" s="15">
        <v>0.6</v>
      </c>
    </row>
    <row r="234" spans="1:16" s="2" customFormat="1" ht="18" customHeight="1" x14ac:dyDescent="0.25">
      <c r="B234" s="11" t="s">
        <v>64</v>
      </c>
      <c r="C234" s="13" t="s">
        <v>65</v>
      </c>
      <c r="D234" s="12">
        <v>120</v>
      </c>
      <c r="E234" s="15">
        <v>0.48</v>
      </c>
      <c r="F234" s="15">
        <v>0.48</v>
      </c>
      <c r="G234" s="15">
        <v>41.856000000000002</v>
      </c>
      <c r="H234" s="15">
        <v>173.64</v>
      </c>
      <c r="I234" s="15">
        <v>3.5999999999999997E-2</v>
      </c>
      <c r="J234" s="15">
        <v>5.0880000000000001</v>
      </c>
      <c r="K234" s="15">
        <v>0</v>
      </c>
      <c r="L234" s="15">
        <v>0.24</v>
      </c>
      <c r="M234" s="15">
        <v>19.716000000000001</v>
      </c>
      <c r="N234" s="15">
        <v>13.032</v>
      </c>
      <c r="O234" s="15">
        <v>10.632</v>
      </c>
      <c r="P234" s="15">
        <v>2.6760000000000002</v>
      </c>
    </row>
    <row r="235" spans="1:16" s="2" customFormat="1" ht="18" customHeight="1" x14ac:dyDescent="0.25">
      <c r="B235" s="11"/>
      <c r="C235" s="13" t="s">
        <v>29</v>
      </c>
      <c r="D235" s="12">
        <v>200</v>
      </c>
      <c r="E235" s="15">
        <v>1</v>
      </c>
      <c r="F235" s="15">
        <v>0.2</v>
      </c>
      <c r="G235" s="15">
        <v>20.2</v>
      </c>
      <c r="H235" s="15">
        <v>92</v>
      </c>
      <c r="I235" s="15">
        <v>1.4</v>
      </c>
      <c r="J235" s="15">
        <v>4.4000000000000004</v>
      </c>
      <c r="K235" s="15">
        <v>0</v>
      </c>
      <c r="L235" s="15">
        <v>1.4</v>
      </c>
      <c r="M235" s="15">
        <v>1.4</v>
      </c>
      <c r="N235" s="15">
        <v>1.8</v>
      </c>
      <c r="O235" s="15">
        <v>2</v>
      </c>
      <c r="P235" s="15">
        <v>15.6</v>
      </c>
    </row>
    <row r="236" spans="1:16" s="2" customFormat="1" ht="18" customHeight="1" x14ac:dyDescent="0.25">
      <c r="B236" s="11"/>
      <c r="C236" s="13" t="s">
        <v>66</v>
      </c>
      <c r="D236" s="12">
        <v>140</v>
      </c>
      <c r="E236" s="15">
        <v>0.80333333333333301</v>
      </c>
      <c r="F236" s="15">
        <v>0.27100000000000002</v>
      </c>
      <c r="G236" s="15">
        <v>23.861999999999998</v>
      </c>
      <c r="H236" s="15">
        <v>103.54666666666699</v>
      </c>
      <c r="I236" s="15">
        <v>0.49199999999999999</v>
      </c>
      <c r="J236" s="15">
        <v>6.4960000000000004</v>
      </c>
      <c r="K236" s="15">
        <v>0</v>
      </c>
      <c r="L236" s="15">
        <v>0.92433333333333301</v>
      </c>
      <c r="M236" s="15">
        <v>13.7053333333333</v>
      </c>
      <c r="N236" s="15">
        <v>16.277333333333299</v>
      </c>
      <c r="O236" s="15">
        <v>9.5440000000000005</v>
      </c>
      <c r="P236" s="15">
        <v>6.2919999999999998</v>
      </c>
    </row>
    <row r="237" spans="1:16" s="10" customFormat="1" ht="18" customHeight="1" x14ac:dyDescent="0.3">
      <c r="B237" s="16"/>
      <c r="C237" s="16" t="s">
        <v>27</v>
      </c>
      <c r="D237" s="17">
        <v>140</v>
      </c>
      <c r="E237" s="39">
        <v>0.80333333333333301</v>
      </c>
      <c r="F237" s="39">
        <v>0.27100000000000002</v>
      </c>
      <c r="G237" s="39">
        <v>23.861999999999998</v>
      </c>
      <c r="H237" s="39">
        <v>103.54666666666699</v>
      </c>
      <c r="I237" s="39">
        <v>0.49199999999999999</v>
      </c>
      <c r="J237" s="39">
        <v>6.4960000000000004</v>
      </c>
      <c r="K237" s="39">
        <v>0</v>
      </c>
      <c r="L237" s="39">
        <v>0.92433333333333301</v>
      </c>
      <c r="M237" s="39">
        <v>13.7053333333333</v>
      </c>
      <c r="N237" s="39">
        <v>16.277333333333299</v>
      </c>
      <c r="O237" s="39">
        <v>9.5440000000000005</v>
      </c>
      <c r="P237" s="39">
        <v>6.2919999999999998</v>
      </c>
    </row>
    <row r="238" spans="1:16" s="10" customFormat="1" ht="18" customHeight="1" x14ac:dyDescent="0.3">
      <c r="A238" s="2">
        <v>7</v>
      </c>
      <c r="B238" s="104" t="s">
        <v>30</v>
      </c>
      <c r="C238" s="104"/>
      <c r="D238" s="104"/>
      <c r="E238" s="104"/>
      <c r="F238" s="104"/>
      <c r="G238" s="104"/>
      <c r="H238" s="104"/>
      <c r="I238" s="104"/>
      <c r="J238" s="104"/>
      <c r="K238" s="104"/>
      <c r="L238" s="104"/>
      <c r="M238" s="104"/>
      <c r="N238" s="104"/>
      <c r="O238" s="104"/>
      <c r="P238" s="104"/>
    </row>
    <row r="239" spans="1:16" s="10" customFormat="1" ht="29.25" customHeight="1" x14ac:dyDescent="0.3">
      <c r="A239" s="2">
        <v>7</v>
      </c>
      <c r="B239" s="18" t="s">
        <v>164</v>
      </c>
      <c r="C239" s="19" t="s">
        <v>165</v>
      </c>
      <c r="D239" s="20">
        <v>60</v>
      </c>
      <c r="E239" s="22">
        <v>0.9</v>
      </c>
      <c r="F239" s="22">
        <v>3.06</v>
      </c>
      <c r="G239" s="22">
        <v>2.76</v>
      </c>
      <c r="H239" s="22">
        <v>43.44</v>
      </c>
      <c r="I239" s="22">
        <v>0</v>
      </c>
      <c r="J239" s="22">
        <v>19.8</v>
      </c>
      <c r="K239" s="22">
        <v>0</v>
      </c>
      <c r="L239" s="22">
        <v>2.34</v>
      </c>
      <c r="M239" s="22">
        <v>26.16</v>
      </c>
      <c r="N239" s="22">
        <v>21</v>
      </c>
      <c r="O239" s="22">
        <v>11.1</v>
      </c>
      <c r="P239" s="22">
        <v>0.36</v>
      </c>
    </row>
    <row r="240" spans="1:16" s="10" customFormat="1" ht="29.25" customHeight="1" x14ac:dyDescent="0.3">
      <c r="B240" s="18" t="s">
        <v>166</v>
      </c>
      <c r="C240" s="19" t="s">
        <v>167</v>
      </c>
      <c r="D240" s="20">
        <v>60</v>
      </c>
      <c r="E240" s="22">
        <v>0.84599999999999997</v>
      </c>
      <c r="F240" s="22">
        <v>3.048</v>
      </c>
      <c r="G240" s="22">
        <v>5.4119999999999999</v>
      </c>
      <c r="H240" s="22">
        <v>52.463999999999999</v>
      </c>
      <c r="I240" s="22">
        <v>1.7999999999999999E-2</v>
      </c>
      <c r="J240" s="22">
        <v>19.47</v>
      </c>
      <c r="K240" s="22">
        <v>0</v>
      </c>
      <c r="L240" s="22">
        <v>1.3859999999999999</v>
      </c>
      <c r="M240" s="22">
        <v>22.422000000000001</v>
      </c>
      <c r="N240" s="22">
        <v>16.565999999999999</v>
      </c>
      <c r="O240" s="22">
        <v>9.0960000000000001</v>
      </c>
      <c r="P240" s="22">
        <v>0.30599999999999999</v>
      </c>
    </row>
    <row r="241" spans="1:16" s="10" customFormat="1" ht="18" customHeight="1" x14ac:dyDescent="0.3">
      <c r="B241" s="18"/>
      <c r="C241" s="19" t="s">
        <v>168</v>
      </c>
      <c r="D241" s="20">
        <v>60</v>
      </c>
      <c r="E241" s="22">
        <v>0.873</v>
      </c>
      <c r="F241" s="22">
        <v>3.0539999999999998</v>
      </c>
      <c r="G241" s="22">
        <v>4.0860000000000003</v>
      </c>
      <c r="H241" s="22">
        <v>47.951999999999998</v>
      </c>
      <c r="I241" s="22">
        <v>8.9999999999999993E-3</v>
      </c>
      <c r="J241" s="22">
        <v>19.635000000000002</v>
      </c>
      <c r="K241" s="22">
        <v>0</v>
      </c>
      <c r="L241" s="22">
        <v>1.863</v>
      </c>
      <c r="M241" s="22">
        <v>24.291</v>
      </c>
      <c r="N241" s="22">
        <v>18.783000000000001</v>
      </c>
      <c r="O241" s="22">
        <v>10.098000000000001</v>
      </c>
      <c r="P241" s="22">
        <v>0.33300000000000002</v>
      </c>
    </row>
    <row r="242" spans="1:16" s="10" customFormat="1" ht="18" customHeight="1" x14ac:dyDescent="0.3">
      <c r="B242" s="120" t="s">
        <v>282</v>
      </c>
      <c r="C242" s="121" t="s">
        <v>72</v>
      </c>
      <c r="D242" s="122">
        <v>200</v>
      </c>
      <c r="E242" s="128">
        <v>1.2599999999999998</v>
      </c>
      <c r="F242" s="128">
        <v>5.0399999999999991</v>
      </c>
      <c r="G242" s="128">
        <v>11.16</v>
      </c>
      <c r="H242" s="128">
        <v>94.32</v>
      </c>
      <c r="I242" s="128">
        <v>0.18</v>
      </c>
      <c r="J242" s="128">
        <v>7.379999999999999</v>
      </c>
      <c r="K242" s="128">
        <v>0</v>
      </c>
      <c r="L242" s="128">
        <v>1.2599999999999998</v>
      </c>
      <c r="M242" s="128">
        <v>25.2</v>
      </c>
      <c r="N242" s="128">
        <v>35.46</v>
      </c>
      <c r="O242" s="128">
        <v>14.940000000000003</v>
      </c>
      <c r="P242" s="128">
        <v>1.08</v>
      </c>
    </row>
    <row r="243" spans="1:16" s="10" customFormat="1" ht="18" customHeight="1" x14ac:dyDescent="0.3">
      <c r="B243" s="120" t="s">
        <v>202</v>
      </c>
      <c r="C243" s="121" t="s">
        <v>203</v>
      </c>
      <c r="D243" s="122">
        <v>70</v>
      </c>
      <c r="E243" s="128">
        <v>9.59</v>
      </c>
      <c r="F243" s="128">
        <v>9.52</v>
      </c>
      <c r="G243" s="128">
        <v>5.46</v>
      </c>
      <c r="H243" s="128">
        <v>125.57999999999998</v>
      </c>
      <c r="I243" s="128">
        <v>7.0000000000000007E-2</v>
      </c>
      <c r="J243" s="128">
        <v>0.28000000000000003</v>
      </c>
      <c r="K243" s="128">
        <v>0</v>
      </c>
      <c r="L243" s="128">
        <v>0.98</v>
      </c>
      <c r="M243" s="128">
        <v>17.920000000000002</v>
      </c>
      <c r="N243" s="128">
        <v>103.88</v>
      </c>
      <c r="O243" s="128">
        <v>11.83</v>
      </c>
      <c r="P243" s="128">
        <v>1.19</v>
      </c>
    </row>
    <row r="244" spans="1:16" s="10" customFormat="1" ht="18" customHeight="1" x14ac:dyDescent="0.3">
      <c r="B244" s="33" t="s">
        <v>143</v>
      </c>
      <c r="C244" s="34" t="s">
        <v>204</v>
      </c>
      <c r="D244" s="26">
        <v>130</v>
      </c>
      <c r="E244" s="27">
        <v>4.7699999999999996</v>
      </c>
      <c r="F244" s="27">
        <v>3.91</v>
      </c>
      <c r="G244" s="27">
        <v>22.91</v>
      </c>
      <c r="H244" s="27">
        <v>146.01</v>
      </c>
      <c r="I244" s="15">
        <v>0.06</v>
      </c>
      <c r="J244" s="15">
        <v>0</v>
      </c>
      <c r="K244" s="15">
        <v>25.8</v>
      </c>
      <c r="L244" s="15">
        <v>0.78</v>
      </c>
      <c r="M244" s="15">
        <v>26.46</v>
      </c>
      <c r="N244" s="15">
        <v>206.32</v>
      </c>
      <c r="O244" s="15">
        <v>25.3</v>
      </c>
      <c r="P244" s="15">
        <v>1.18</v>
      </c>
    </row>
    <row r="245" spans="1:16" s="10" customFormat="1" ht="18.75" customHeight="1" x14ac:dyDescent="0.3">
      <c r="B245" s="11" t="s">
        <v>76</v>
      </c>
      <c r="C245" s="13" t="s">
        <v>77</v>
      </c>
      <c r="D245" s="12">
        <v>200</v>
      </c>
      <c r="E245" s="15">
        <v>0.16</v>
      </c>
      <c r="F245" s="15">
        <v>0.16</v>
      </c>
      <c r="G245" s="15">
        <v>19.88</v>
      </c>
      <c r="H245" s="15">
        <v>113.6</v>
      </c>
      <c r="I245" s="15">
        <v>0.02</v>
      </c>
      <c r="J245" s="15">
        <v>0.9</v>
      </c>
      <c r="K245" s="15">
        <v>0</v>
      </c>
      <c r="L245" s="15">
        <v>0.08</v>
      </c>
      <c r="M245" s="15">
        <v>13.94</v>
      </c>
      <c r="N245" s="15">
        <v>4.4000000000000004</v>
      </c>
      <c r="O245" s="15">
        <v>5.14</v>
      </c>
      <c r="P245" s="15">
        <v>0.93600000000000005</v>
      </c>
    </row>
    <row r="246" spans="1:16" s="10" customFormat="1" ht="18" customHeight="1" x14ac:dyDescent="0.3">
      <c r="B246" s="11" t="s">
        <v>42</v>
      </c>
      <c r="C246" s="13" t="s">
        <v>43</v>
      </c>
      <c r="D246" s="12">
        <v>20</v>
      </c>
      <c r="E246" s="15">
        <v>1.5333333333333301</v>
      </c>
      <c r="F246" s="15">
        <v>0.133333333333333</v>
      </c>
      <c r="G246" s="15">
        <v>9.8666666666666707</v>
      </c>
      <c r="H246" s="15">
        <v>47</v>
      </c>
      <c r="I246" s="15">
        <v>0</v>
      </c>
      <c r="J246" s="15">
        <v>0</v>
      </c>
      <c r="K246" s="15">
        <v>0</v>
      </c>
      <c r="L246" s="15">
        <v>0.2</v>
      </c>
      <c r="M246" s="15">
        <v>4</v>
      </c>
      <c r="N246" s="15">
        <v>13</v>
      </c>
      <c r="O246" s="15">
        <v>2.8</v>
      </c>
      <c r="P246" s="15">
        <v>0.2</v>
      </c>
    </row>
    <row r="247" spans="1:16" s="10" customFormat="1" ht="18" customHeight="1" x14ac:dyDescent="0.3">
      <c r="B247" s="11" t="s">
        <v>44</v>
      </c>
      <c r="C247" s="13" t="s">
        <v>45</v>
      </c>
      <c r="D247" s="12">
        <v>30</v>
      </c>
      <c r="E247" s="15">
        <v>1.95</v>
      </c>
      <c r="F247" s="15">
        <v>0.375</v>
      </c>
      <c r="G247" s="15">
        <v>11.85</v>
      </c>
      <c r="H247" s="15">
        <v>59.4</v>
      </c>
      <c r="I247" s="15">
        <v>7.4999999999999997E-2</v>
      </c>
      <c r="J247" s="15">
        <v>0</v>
      </c>
      <c r="K247" s="15">
        <v>0</v>
      </c>
      <c r="L247" s="15">
        <v>0.45</v>
      </c>
      <c r="M247" s="15">
        <v>8.6999999999999993</v>
      </c>
      <c r="N247" s="15">
        <v>45</v>
      </c>
      <c r="O247" s="15">
        <v>14.1</v>
      </c>
      <c r="P247" s="15">
        <v>1.2</v>
      </c>
    </row>
    <row r="248" spans="1:16" s="10" customFormat="1" ht="18" customHeight="1" x14ac:dyDescent="0.3">
      <c r="B248" s="16"/>
      <c r="C248" s="16" t="s">
        <v>27</v>
      </c>
      <c r="D248" s="17">
        <v>710</v>
      </c>
      <c r="E248" s="39">
        <f t="shared" ref="E248:P248" si="31">SUM(E241+E242+E243+E244+E245+E246+E247)</f>
        <v>20.136333333333329</v>
      </c>
      <c r="F248" s="39">
        <f t="shared" si="31"/>
        <v>22.19233333333333</v>
      </c>
      <c r="G248" s="39">
        <f t="shared" si="31"/>
        <v>85.212666666666664</v>
      </c>
      <c r="H248" s="39">
        <f t="shared" si="31"/>
        <v>633.86199999999997</v>
      </c>
      <c r="I248" s="39">
        <f t="shared" si="31"/>
        <v>0.41400000000000003</v>
      </c>
      <c r="J248" s="39">
        <f t="shared" si="31"/>
        <v>28.195</v>
      </c>
      <c r="K248" s="39">
        <f t="shared" si="31"/>
        <v>25.8</v>
      </c>
      <c r="L248" s="39">
        <f t="shared" si="31"/>
        <v>5.6130000000000004</v>
      </c>
      <c r="M248" s="39">
        <f t="shared" si="31"/>
        <v>120.51100000000001</v>
      </c>
      <c r="N248" s="39">
        <f t="shared" si="31"/>
        <v>426.84299999999996</v>
      </c>
      <c r="O248" s="39">
        <f t="shared" si="31"/>
        <v>84.207999999999998</v>
      </c>
      <c r="P248" s="39">
        <f t="shared" si="31"/>
        <v>6.1189999999999998</v>
      </c>
    </row>
    <row r="249" spans="1:16" s="10" customFormat="1" ht="18" customHeight="1" x14ac:dyDescent="0.3">
      <c r="A249" s="2">
        <v>7</v>
      </c>
      <c r="B249" s="104" t="s">
        <v>154</v>
      </c>
      <c r="C249" s="104"/>
      <c r="D249" s="104"/>
      <c r="E249" s="104"/>
      <c r="F249" s="104"/>
      <c r="G249" s="104"/>
      <c r="H249" s="104"/>
      <c r="I249" s="104"/>
      <c r="J249" s="104"/>
      <c r="K249" s="104"/>
      <c r="L249" s="104"/>
      <c r="M249" s="104"/>
      <c r="N249" s="104"/>
      <c r="O249" s="104"/>
      <c r="P249" s="104"/>
    </row>
    <row r="250" spans="1:16" s="2" customFormat="1" ht="18" customHeight="1" x14ac:dyDescent="0.25">
      <c r="B250" s="11" t="s">
        <v>106</v>
      </c>
      <c r="C250" s="13" t="s">
        <v>107</v>
      </c>
      <c r="D250" s="23">
        <v>50</v>
      </c>
      <c r="E250" s="15">
        <v>2</v>
      </c>
      <c r="F250" s="15">
        <v>2.35</v>
      </c>
      <c r="G250" s="15">
        <v>13.9</v>
      </c>
      <c r="H250" s="15">
        <v>85</v>
      </c>
      <c r="I250" s="15">
        <v>0.03</v>
      </c>
      <c r="J250" s="15">
        <v>0</v>
      </c>
      <c r="K250" s="15">
        <v>5.0000000000000001E-3</v>
      </c>
      <c r="L250" s="15">
        <v>1</v>
      </c>
      <c r="M250" s="15">
        <v>8</v>
      </c>
      <c r="N250" s="15">
        <v>22</v>
      </c>
      <c r="O250" s="15">
        <v>3</v>
      </c>
      <c r="P250" s="15">
        <v>0.3</v>
      </c>
    </row>
    <row r="251" spans="1:16" s="2" customFormat="1" ht="18" customHeight="1" x14ac:dyDescent="0.25">
      <c r="B251" s="11" t="s">
        <v>49</v>
      </c>
      <c r="C251" s="13" t="s">
        <v>50</v>
      </c>
      <c r="D251" s="23">
        <v>200</v>
      </c>
      <c r="E251" s="15">
        <v>11.6</v>
      </c>
      <c r="F251" s="15">
        <v>10</v>
      </c>
      <c r="G251" s="15">
        <v>19.2</v>
      </c>
      <c r="H251" s="15">
        <v>213.2</v>
      </c>
      <c r="I251" s="15">
        <v>0.08</v>
      </c>
      <c r="J251" s="15">
        <v>5.2</v>
      </c>
      <c r="K251" s="15">
        <v>0.08</v>
      </c>
      <c r="L251" s="15">
        <v>0</v>
      </c>
      <c r="M251" s="15">
        <v>480</v>
      </c>
      <c r="N251" s="15">
        <v>360</v>
      </c>
      <c r="O251" s="15">
        <v>56</v>
      </c>
      <c r="P251" s="15">
        <v>0.4</v>
      </c>
    </row>
    <row r="252" spans="1:16" s="2" customFormat="1" ht="18" customHeight="1" x14ac:dyDescent="0.25">
      <c r="B252" s="16"/>
      <c r="C252" s="16" t="s">
        <v>27</v>
      </c>
      <c r="D252" s="25">
        <v>250</v>
      </c>
      <c r="E252" s="39">
        <v>13.6</v>
      </c>
      <c r="F252" s="39">
        <v>12.35</v>
      </c>
      <c r="G252" s="39">
        <v>33.1</v>
      </c>
      <c r="H252" s="39">
        <v>298.2</v>
      </c>
      <c r="I252" s="39">
        <v>0.11</v>
      </c>
      <c r="J252" s="39">
        <v>5.2</v>
      </c>
      <c r="K252" s="39">
        <v>8.5000000000000006E-2</v>
      </c>
      <c r="L252" s="39">
        <v>1</v>
      </c>
      <c r="M252" s="39">
        <v>488</v>
      </c>
      <c r="N252" s="39">
        <v>382</v>
      </c>
      <c r="O252" s="39">
        <v>59</v>
      </c>
      <c r="P252" s="39">
        <v>0.7</v>
      </c>
    </row>
    <row r="253" spans="1:16" s="2" customFormat="1" ht="18" customHeight="1" x14ac:dyDescent="0.25">
      <c r="B253" s="99" t="s">
        <v>108</v>
      </c>
      <c r="C253" s="100"/>
      <c r="D253" s="100"/>
      <c r="E253" s="100"/>
      <c r="F253" s="100"/>
      <c r="G253" s="100"/>
      <c r="H253" s="100"/>
      <c r="I253" s="100"/>
      <c r="J253" s="100"/>
      <c r="K253" s="100"/>
      <c r="L253" s="100"/>
      <c r="M253" s="100"/>
      <c r="N253" s="100"/>
      <c r="O253" s="100"/>
      <c r="P253" s="101"/>
    </row>
    <row r="254" spans="1:16" s="2" customFormat="1" ht="18" customHeight="1" x14ac:dyDescent="0.25">
      <c r="B254" s="54" t="s">
        <v>79</v>
      </c>
      <c r="C254" s="13" t="s">
        <v>81</v>
      </c>
      <c r="D254" s="26">
        <v>70</v>
      </c>
      <c r="E254" s="27">
        <v>8.65</v>
      </c>
      <c r="F254" s="27">
        <v>11.41</v>
      </c>
      <c r="G254" s="27">
        <v>2.12</v>
      </c>
      <c r="H254" s="27">
        <v>152.74</v>
      </c>
      <c r="I254" s="15">
        <v>8.1000000000000003E-2</v>
      </c>
      <c r="J254" s="15">
        <v>0.1</v>
      </c>
      <c r="K254" s="15">
        <v>1.43</v>
      </c>
      <c r="L254" s="15">
        <v>2.74</v>
      </c>
      <c r="M254" s="15">
        <v>47.49</v>
      </c>
      <c r="N254" s="15">
        <v>28.73</v>
      </c>
      <c r="O254" s="15">
        <v>13.07</v>
      </c>
      <c r="P254" s="15">
        <v>1.75</v>
      </c>
    </row>
    <row r="255" spans="1:16" s="2" customFormat="1" ht="18" customHeight="1" x14ac:dyDescent="0.25">
      <c r="B255" s="11" t="s">
        <v>176</v>
      </c>
      <c r="C255" s="13" t="s">
        <v>177</v>
      </c>
      <c r="D255" s="23">
        <v>130</v>
      </c>
      <c r="E255" s="15">
        <v>2.5</v>
      </c>
      <c r="F255" s="15">
        <v>5.3</v>
      </c>
      <c r="G255" s="15">
        <v>13.8</v>
      </c>
      <c r="H255" s="15">
        <v>112.9</v>
      </c>
      <c r="I255" s="15">
        <v>0</v>
      </c>
      <c r="J255" s="15">
        <v>2.7</v>
      </c>
      <c r="K255" s="15">
        <v>0</v>
      </c>
      <c r="L255" s="15">
        <v>1</v>
      </c>
      <c r="M255" s="15">
        <v>38</v>
      </c>
      <c r="N255" s="15">
        <v>65</v>
      </c>
      <c r="O255" s="15">
        <v>17</v>
      </c>
      <c r="P255" s="15">
        <v>0.5</v>
      </c>
    </row>
    <row r="256" spans="1:16" s="10" customFormat="1" ht="20.25" customHeight="1" x14ac:dyDescent="0.3">
      <c r="A256" s="2">
        <v>7</v>
      </c>
      <c r="B256" s="11" t="s">
        <v>42</v>
      </c>
      <c r="C256" s="13" t="s">
        <v>43</v>
      </c>
      <c r="D256" s="23">
        <v>20</v>
      </c>
      <c r="E256" s="15">
        <v>1.5333333333333301</v>
      </c>
      <c r="F256" s="15">
        <v>0.133333333333333</v>
      </c>
      <c r="G256" s="15">
        <v>9.8666666666666707</v>
      </c>
      <c r="H256" s="15">
        <v>47</v>
      </c>
      <c r="I256" s="15">
        <v>0</v>
      </c>
      <c r="J256" s="15">
        <v>0</v>
      </c>
      <c r="K256" s="15">
        <v>0</v>
      </c>
      <c r="L256" s="15">
        <v>0.2</v>
      </c>
      <c r="M256" s="15">
        <v>4</v>
      </c>
      <c r="N256" s="15">
        <v>13</v>
      </c>
      <c r="O256" s="15">
        <v>2.8</v>
      </c>
      <c r="P256" s="15">
        <v>0.2</v>
      </c>
    </row>
    <row r="257" spans="1:16" s="10" customFormat="1" ht="18" customHeight="1" x14ac:dyDescent="0.3">
      <c r="B257" s="11" t="s">
        <v>24</v>
      </c>
      <c r="C257" s="13" t="s">
        <v>25</v>
      </c>
      <c r="D257" s="12">
        <v>200</v>
      </c>
      <c r="E257" s="15">
        <v>0.08</v>
      </c>
      <c r="F257" s="15">
        <v>0.02</v>
      </c>
      <c r="G257" s="15">
        <v>15</v>
      </c>
      <c r="H257" s="15">
        <v>60.46</v>
      </c>
      <c r="I257" s="15">
        <v>0</v>
      </c>
      <c r="J257" s="15">
        <v>0</v>
      </c>
      <c r="K257" s="15">
        <v>0.04</v>
      </c>
      <c r="L257" s="15">
        <v>0</v>
      </c>
      <c r="M257" s="15">
        <v>11.1</v>
      </c>
      <c r="N257" s="15">
        <v>1.4</v>
      </c>
      <c r="O257" s="15">
        <v>2.8</v>
      </c>
      <c r="P257" s="15">
        <v>0.28000000000000003</v>
      </c>
    </row>
    <row r="258" spans="1:16" s="10" customFormat="1" ht="18" customHeight="1" x14ac:dyDescent="0.3">
      <c r="A258" s="2">
        <v>7</v>
      </c>
      <c r="B258" s="16"/>
      <c r="C258" s="16" t="s">
        <v>27</v>
      </c>
      <c r="D258" s="17">
        <f>SUM(D254:D257)</f>
        <v>420</v>
      </c>
      <c r="E258" s="16">
        <f t="shared" ref="E258:P258" si="32">SUM(E254+E255+E256+E257)</f>
        <v>12.76333333333333</v>
      </c>
      <c r="F258" s="16">
        <f t="shared" si="32"/>
        <v>16.863333333333333</v>
      </c>
      <c r="G258" s="16">
        <f t="shared" si="32"/>
        <v>40.786666666666676</v>
      </c>
      <c r="H258" s="16">
        <f t="shared" si="32"/>
        <v>373.09999999999997</v>
      </c>
      <c r="I258" s="16">
        <f t="shared" si="32"/>
        <v>8.1000000000000003E-2</v>
      </c>
      <c r="J258" s="16">
        <f t="shared" si="32"/>
        <v>2.8000000000000003</v>
      </c>
      <c r="K258" s="16">
        <f t="shared" si="32"/>
        <v>1.47</v>
      </c>
      <c r="L258" s="16">
        <f t="shared" si="32"/>
        <v>3.9400000000000004</v>
      </c>
      <c r="M258" s="16">
        <f t="shared" si="32"/>
        <v>100.59</v>
      </c>
      <c r="N258" s="16">
        <f t="shared" si="32"/>
        <v>108.13000000000001</v>
      </c>
      <c r="O258" s="16">
        <f t="shared" si="32"/>
        <v>35.669999999999995</v>
      </c>
      <c r="P258" s="16">
        <f t="shared" si="32"/>
        <v>2.7300000000000004</v>
      </c>
    </row>
    <row r="259" spans="1:16" s="10" customFormat="1" ht="18" customHeight="1" x14ac:dyDescent="0.3">
      <c r="A259" s="2">
        <v>7</v>
      </c>
      <c r="B259" s="16"/>
      <c r="C259" s="16" t="s">
        <v>178</v>
      </c>
      <c r="D259" s="17"/>
      <c r="E259" s="16">
        <f t="shared" ref="E259:P259" si="33">SUM(E231+E237+E248+E252+E258)</f>
        <v>56.600699999999989</v>
      </c>
      <c r="F259" s="16">
        <f t="shared" si="33"/>
        <v>66.487766666666673</v>
      </c>
      <c r="G259" s="16">
        <f t="shared" si="33"/>
        <v>237.38733333333334</v>
      </c>
      <c r="H259" s="16">
        <f t="shared" si="33"/>
        <v>1797.2711666666669</v>
      </c>
      <c r="I259" s="16">
        <f t="shared" si="33"/>
        <v>1.2140000000000002</v>
      </c>
      <c r="J259" s="16">
        <f t="shared" si="33"/>
        <v>45.217200000000005</v>
      </c>
      <c r="K259" s="16">
        <f t="shared" si="33"/>
        <v>27.5365</v>
      </c>
      <c r="L259" s="16">
        <f t="shared" si="33"/>
        <v>59.811933333333322</v>
      </c>
      <c r="M259" s="16">
        <f t="shared" si="33"/>
        <v>925.77233333333334</v>
      </c>
      <c r="N259" s="16">
        <f t="shared" si="33"/>
        <v>1100.5473333333334</v>
      </c>
      <c r="O259" s="16">
        <f t="shared" si="33"/>
        <v>218.19899999999998</v>
      </c>
      <c r="P259" s="16">
        <f t="shared" si="33"/>
        <v>17.200800000000001</v>
      </c>
    </row>
    <row r="260" spans="1:16" s="4" customFormat="1" ht="20.25" customHeight="1" x14ac:dyDescent="0.25">
      <c r="B260" s="28"/>
      <c r="C260" s="28"/>
      <c r="D260" s="29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</row>
    <row r="261" spans="1:16" s="4" customFormat="1" ht="20.25" customHeight="1" x14ac:dyDescent="0.25">
      <c r="B261" s="5" t="s">
        <v>179</v>
      </c>
      <c r="C261" s="6"/>
      <c r="D261" s="29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</row>
    <row r="262" spans="1:16" s="4" customFormat="1" ht="20.25" customHeight="1" x14ac:dyDescent="0.25">
      <c r="B262" s="5" t="s">
        <v>147</v>
      </c>
      <c r="C262" s="6"/>
      <c r="D262" s="29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</row>
    <row r="263" spans="1:16" s="4" customFormat="1" x14ac:dyDescent="0.25">
      <c r="B263" s="9" t="s">
        <v>2</v>
      </c>
      <c r="C263" s="6"/>
      <c r="D263" s="7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</row>
    <row r="264" spans="1:16" s="4" customFormat="1" ht="20.25" hidden="1" customHeight="1" x14ac:dyDescent="0.25">
      <c r="B264" s="28"/>
      <c r="C264" s="28"/>
      <c r="D264" s="29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</row>
    <row r="265" spans="1:16" s="4" customFormat="1" ht="36" customHeight="1" x14ac:dyDescent="0.25">
      <c r="B265" s="102" t="s">
        <v>3</v>
      </c>
      <c r="C265" s="102" t="s">
        <v>4</v>
      </c>
      <c r="D265" s="103" t="s">
        <v>5</v>
      </c>
      <c r="E265" s="104" t="s">
        <v>6</v>
      </c>
      <c r="F265" s="104"/>
      <c r="G265" s="104"/>
      <c r="H265" s="104" t="s">
        <v>7</v>
      </c>
      <c r="I265" s="104" t="s">
        <v>8</v>
      </c>
      <c r="J265" s="104"/>
      <c r="K265" s="104"/>
      <c r="L265" s="104"/>
      <c r="M265" s="104" t="s">
        <v>9</v>
      </c>
      <c r="N265" s="104"/>
      <c r="O265" s="104"/>
      <c r="P265" s="104"/>
    </row>
    <row r="266" spans="1:16" s="4" customFormat="1" ht="38.25" customHeight="1" x14ac:dyDescent="0.25">
      <c r="B266" s="102"/>
      <c r="C266" s="102"/>
      <c r="D266" s="103"/>
      <c r="E266" s="11" t="s">
        <v>10</v>
      </c>
      <c r="F266" s="11" t="s">
        <v>11</v>
      </c>
      <c r="G266" s="11" t="s">
        <v>12</v>
      </c>
      <c r="H266" s="104"/>
      <c r="I266" s="11" t="s">
        <v>13</v>
      </c>
      <c r="J266" s="11" t="s">
        <v>14</v>
      </c>
      <c r="K266" s="11" t="s">
        <v>15</v>
      </c>
      <c r="L266" s="11" t="s">
        <v>16</v>
      </c>
      <c r="M266" s="11" t="s">
        <v>17</v>
      </c>
      <c r="N266" s="11" t="s">
        <v>18</v>
      </c>
      <c r="O266" s="11" t="s">
        <v>19</v>
      </c>
      <c r="P266" s="11" t="s">
        <v>20</v>
      </c>
    </row>
    <row r="267" spans="1:16" s="10" customFormat="1" ht="18" customHeight="1" x14ac:dyDescent="0.3">
      <c r="A267" s="2">
        <v>8</v>
      </c>
      <c r="B267" s="104" t="s">
        <v>21</v>
      </c>
      <c r="C267" s="104"/>
      <c r="D267" s="104"/>
      <c r="E267" s="104"/>
      <c r="F267" s="104"/>
      <c r="G267" s="104"/>
      <c r="H267" s="104"/>
      <c r="I267" s="104"/>
      <c r="J267" s="104"/>
      <c r="K267" s="104"/>
      <c r="L267" s="104"/>
      <c r="M267" s="104"/>
      <c r="N267" s="104"/>
      <c r="O267" s="104"/>
      <c r="P267" s="104"/>
    </row>
    <row r="268" spans="1:16" s="10" customFormat="1" ht="21.75" customHeight="1" x14ac:dyDescent="0.3">
      <c r="A268" s="2">
        <v>8</v>
      </c>
      <c r="B268" s="120" t="s">
        <v>86</v>
      </c>
      <c r="C268" s="121" t="s">
        <v>87</v>
      </c>
      <c r="D268" s="124">
        <v>150</v>
      </c>
      <c r="E268" s="128">
        <v>16.899999999999999</v>
      </c>
      <c r="F268" s="128">
        <v>25.9</v>
      </c>
      <c r="G268" s="128">
        <v>4.2</v>
      </c>
      <c r="H268" s="128">
        <v>316.3</v>
      </c>
      <c r="I268" s="128">
        <v>0.08</v>
      </c>
      <c r="J268" s="128">
        <v>0.4</v>
      </c>
      <c r="K268" s="128">
        <v>0.26</v>
      </c>
      <c r="L268" s="128">
        <v>0.5</v>
      </c>
      <c r="M268" s="128">
        <v>144</v>
      </c>
      <c r="N268" s="128">
        <v>269</v>
      </c>
      <c r="O268" s="128">
        <v>22</v>
      </c>
      <c r="P268" s="128">
        <v>2.8</v>
      </c>
    </row>
    <row r="269" spans="1:16" s="10" customFormat="1" ht="18" customHeight="1" x14ac:dyDescent="0.3">
      <c r="B269" s="11" t="s">
        <v>88</v>
      </c>
      <c r="C269" s="13" t="s">
        <v>89</v>
      </c>
      <c r="D269" s="26">
        <v>35</v>
      </c>
      <c r="E269" s="27">
        <v>2.13</v>
      </c>
      <c r="F269" s="27">
        <v>6.61</v>
      </c>
      <c r="G269" s="27">
        <v>12.81</v>
      </c>
      <c r="H269" s="27">
        <v>119</v>
      </c>
      <c r="I269" s="15">
        <v>0.04</v>
      </c>
      <c r="J269" s="15">
        <v>0</v>
      </c>
      <c r="K269" s="15">
        <v>0</v>
      </c>
      <c r="L269" s="15">
        <v>0.48</v>
      </c>
      <c r="M269" s="15">
        <v>9.2799999999999994</v>
      </c>
      <c r="N269" s="15">
        <v>29.08</v>
      </c>
      <c r="O269" s="15">
        <v>9.8800000000000008</v>
      </c>
      <c r="P269" s="15">
        <v>0.6</v>
      </c>
    </row>
    <row r="270" spans="1:16" s="10" customFormat="1" ht="18" customHeight="1" x14ac:dyDescent="0.3">
      <c r="B270" s="11" t="s">
        <v>180</v>
      </c>
      <c r="C270" s="13" t="s">
        <v>91</v>
      </c>
      <c r="D270" s="12">
        <v>200</v>
      </c>
      <c r="E270" s="15">
        <v>4.08</v>
      </c>
      <c r="F270" s="15">
        <v>3.54</v>
      </c>
      <c r="G270" s="15">
        <v>17.579999999999998</v>
      </c>
      <c r="H270" s="15">
        <v>118.52</v>
      </c>
      <c r="I270" s="15">
        <v>0.06</v>
      </c>
      <c r="J270" s="15">
        <v>1.58</v>
      </c>
      <c r="K270" s="15">
        <v>0.02</v>
      </c>
      <c r="L270" s="15">
        <v>0</v>
      </c>
      <c r="M270" s="15">
        <v>152.22</v>
      </c>
      <c r="N270" s="15">
        <v>124.56</v>
      </c>
      <c r="O270" s="15">
        <v>21.34</v>
      </c>
      <c r="P270" s="15">
        <v>0.48</v>
      </c>
    </row>
    <row r="271" spans="1:16" s="10" customFormat="1" ht="18" hidden="1" customHeight="1" x14ac:dyDescent="0.3">
      <c r="B271" s="11"/>
      <c r="C271" s="13"/>
      <c r="D271" s="12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</row>
    <row r="272" spans="1:16" s="10" customFormat="1" ht="18" customHeight="1" x14ac:dyDescent="0.3">
      <c r="A272" s="2">
        <v>8</v>
      </c>
      <c r="B272" s="16"/>
      <c r="C272" s="16" t="s">
        <v>27</v>
      </c>
      <c r="D272" s="17">
        <f>SUM(D268:D271)</f>
        <v>385</v>
      </c>
      <c r="E272" s="16">
        <f t="shared" ref="E272:P272" si="34">SUM(E268+E269+E270)</f>
        <v>23.11</v>
      </c>
      <c r="F272" s="16">
        <f t="shared" si="34"/>
        <v>36.049999999999997</v>
      </c>
      <c r="G272" s="16">
        <f t="shared" si="34"/>
        <v>34.590000000000003</v>
      </c>
      <c r="H272" s="16">
        <f t="shared" si="34"/>
        <v>553.82000000000005</v>
      </c>
      <c r="I272" s="16">
        <f t="shared" si="34"/>
        <v>0.18</v>
      </c>
      <c r="J272" s="16">
        <f t="shared" si="34"/>
        <v>1.98</v>
      </c>
      <c r="K272" s="16">
        <f t="shared" si="34"/>
        <v>0.28000000000000003</v>
      </c>
      <c r="L272" s="16">
        <f t="shared" si="34"/>
        <v>0.98</v>
      </c>
      <c r="M272" s="16">
        <f t="shared" si="34"/>
        <v>305.5</v>
      </c>
      <c r="N272" s="16">
        <f t="shared" si="34"/>
        <v>422.64</v>
      </c>
      <c r="O272" s="16">
        <f t="shared" si="34"/>
        <v>53.22</v>
      </c>
      <c r="P272" s="16">
        <f t="shared" si="34"/>
        <v>3.88</v>
      </c>
    </row>
    <row r="273" spans="1:16" s="2" customFormat="1" ht="18" customHeight="1" x14ac:dyDescent="0.25">
      <c r="B273" s="99" t="s">
        <v>28</v>
      </c>
      <c r="C273" s="100"/>
      <c r="D273" s="100"/>
      <c r="E273" s="100"/>
      <c r="F273" s="100"/>
      <c r="G273" s="100"/>
      <c r="H273" s="100"/>
      <c r="I273" s="100"/>
      <c r="J273" s="100"/>
      <c r="K273" s="100"/>
      <c r="L273" s="100"/>
      <c r="M273" s="100"/>
      <c r="N273" s="100"/>
      <c r="O273" s="100"/>
      <c r="P273" s="101"/>
    </row>
    <row r="274" spans="1:16" s="2" customFormat="1" ht="18" customHeight="1" x14ac:dyDescent="0.25">
      <c r="B274" s="11" t="s">
        <v>92</v>
      </c>
      <c r="C274" s="13" t="s">
        <v>93</v>
      </c>
      <c r="D274" s="23" t="s">
        <v>94</v>
      </c>
      <c r="E274" s="15">
        <v>5.8</v>
      </c>
      <c r="F274" s="15">
        <v>5</v>
      </c>
      <c r="G274" s="15">
        <v>37.94</v>
      </c>
      <c r="H274" s="15">
        <v>219.96</v>
      </c>
      <c r="I274" s="15">
        <v>0.2</v>
      </c>
      <c r="J274" s="15">
        <v>1.4</v>
      </c>
      <c r="K274" s="15">
        <v>0</v>
      </c>
      <c r="L274" s="15">
        <v>0</v>
      </c>
      <c r="M274" s="15">
        <v>240.9</v>
      </c>
      <c r="N274" s="15">
        <v>180</v>
      </c>
      <c r="O274" s="15">
        <v>28</v>
      </c>
      <c r="P274" s="15">
        <v>0.3</v>
      </c>
    </row>
    <row r="275" spans="1:16" s="2" customFormat="1" ht="18" customHeight="1" x14ac:dyDescent="0.25">
      <c r="B275" s="16"/>
      <c r="C275" s="16" t="s">
        <v>27</v>
      </c>
      <c r="D275" s="17">
        <v>215</v>
      </c>
      <c r="E275" s="16">
        <v>5.8</v>
      </c>
      <c r="F275" s="16">
        <v>5</v>
      </c>
      <c r="G275" s="16">
        <v>37.94</v>
      </c>
      <c r="H275" s="16">
        <v>219.96</v>
      </c>
      <c r="I275" s="16">
        <v>0.2</v>
      </c>
      <c r="J275" s="16">
        <v>1.4</v>
      </c>
      <c r="K275" s="16">
        <v>0</v>
      </c>
      <c r="L275" s="16">
        <v>0</v>
      </c>
      <c r="M275" s="16">
        <v>240.9</v>
      </c>
      <c r="N275" s="16">
        <v>180</v>
      </c>
      <c r="O275" s="16">
        <v>28</v>
      </c>
      <c r="P275" s="16">
        <v>0.3</v>
      </c>
    </row>
    <row r="276" spans="1:16" s="10" customFormat="1" ht="18" customHeight="1" x14ac:dyDescent="0.3">
      <c r="A276" s="2">
        <v>8</v>
      </c>
      <c r="B276" s="104" t="s">
        <v>30</v>
      </c>
      <c r="C276" s="104"/>
      <c r="D276" s="104"/>
      <c r="E276" s="104"/>
      <c r="F276" s="104"/>
      <c r="G276" s="104"/>
      <c r="H276" s="104"/>
      <c r="I276" s="104"/>
      <c r="J276" s="104"/>
      <c r="K276" s="104"/>
      <c r="L276" s="104"/>
      <c r="M276" s="104"/>
      <c r="N276" s="104"/>
      <c r="O276" s="104"/>
      <c r="P276" s="104"/>
    </row>
    <row r="277" spans="1:16" s="10" customFormat="1" ht="18" customHeight="1" x14ac:dyDescent="0.3">
      <c r="B277" s="120" t="s">
        <v>194</v>
      </c>
      <c r="C277" s="121" t="s">
        <v>283</v>
      </c>
      <c r="D277" s="124">
        <v>60</v>
      </c>
      <c r="E277" s="128">
        <v>2.8980000000000001</v>
      </c>
      <c r="F277" s="128">
        <v>6.0539999999999994</v>
      </c>
      <c r="G277" s="128">
        <v>2.226</v>
      </c>
      <c r="H277" s="128">
        <v>77.31</v>
      </c>
      <c r="I277" s="128">
        <v>26.052000000000003</v>
      </c>
      <c r="J277" s="128">
        <v>0.03</v>
      </c>
      <c r="K277" s="128">
        <v>11.885999999999999</v>
      </c>
      <c r="L277" s="128">
        <v>1.6740000000000002</v>
      </c>
      <c r="M277" s="128">
        <v>104.178</v>
      </c>
      <c r="N277" s="128">
        <v>13.577999999999999</v>
      </c>
      <c r="O277" s="128">
        <v>67.343999999999994</v>
      </c>
      <c r="P277" s="128">
        <v>0.55800000000000005</v>
      </c>
    </row>
    <row r="278" spans="1:16" s="10" customFormat="1" ht="30" customHeight="1" x14ac:dyDescent="0.3">
      <c r="B278" s="18" t="s">
        <v>183</v>
      </c>
      <c r="C278" s="19" t="s">
        <v>184</v>
      </c>
      <c r="D278" s="44" t="s">
        <v>185</v>
      </c>
      <c r="E278" s="22">
        <v>2.0249999999999999</v>
      </c>
      <c r="F278" s="22">
        <v>2.4750000000000001</v>
      </c>
      <c r="G278" s="22">
        <v>13.95</v>
      </c>
      <c r="H278" s="22">
        <v>86.174999999999997</v>
      </c>
      <c r="I278" s="22">
        <v>0</v>
      </c>
      <c r="J278" s="22">
        <v>0</v>
      </c>
      <c r="K278" s="22">
        <v>9.9</v>
      </c>
      <c r="L278" s="22">
        <v>1.125</v>
      </c>
      <c r="M278" s="22">
        <v>26.774999999999999</v>
      </c>
      <c r="N278" s="22">
        <v>26.774999999999999</v>
      </c>
      <c r="O278" s="22">
        <v>65.025000000000006</v>
      </c>
      <c r="P278" s="22">
        <v>1.125</v>
      </c>
    </row>
    <row r="279" spans="1:16" s="10" customFormat="1" ht="18" customHeight="1" x14ac:dyDescent="0.3">
      <c r="A279" s="2">
        <v>8</v>
      </c>
      <c r="B279" s="18" t="s">
        <v>186</v>
      </c>
      <c r="C279" s="19" t="s">
        <v>187</v>
      </c>
      <c r="D279" s="45" t="s">
        <v>188</v>
      </c>
      <c r="E279" s="22">
        <v>20.7</v>
      </c>
      <c r="F279" s="22">
        <v>15.3</v>
      </c>
      <c r="G279" s="22">
        <v>5.04</v>
      </c>
      <c r="H279" s="22">
        <v>241.2</v>
      </c>
      <c r="I279" s="22">
        <v>0</v>
      </c>
      <c r="J279" s="22">
        <v>0.09</v>
      </c>
      <c r="K279" s="22">
        <v>0.99</v>
      </c>
      <c r="L279" s="22">
        <v>1.35</v>
      </c>
      <c r="M279" s="22">
        <v>21.42</v>
      </c>
      <c r="N279" s="22">
        <v>15.75</v>
      </c>
      <c r="O279" s="22">
        <v>122.4</v>
      </c>
      <c r="P279" s="22">
        <v>1.44</v>
      </c>
    </row>
    <row r="280" spans="1:16" s="10" customFormat="1" ht="18" customHeight="1" x14ac:dyDescent="0.3">
      <c r="A280" s="2">
        <v>8</v>
      </c>
      <c r="B280" s="18" t="s">
        <v>38</v>
      </c>
      <c r="C280" s="19" t="s">
        <v>82</v>
      </c>
      <c r="D280" s="20">
        <v>130</v>
      </c>
      <c r="E280" s="22">
        <v>3.8610000000000002</v>
      </c>
      <c r="F280" s="22">
        <v>3.51</v>
      </c>
      <c r="G280" s="22">
        <v>22.23</v>
      </c>
      <c r="H280" s="22">
        <v>104.68899999999999</v>
      </c>
      <c r="I280" s="22">
        <v>3.9E-2</v>
      </c>
      <c r="J280" s="22">
        <v>0</v>
      </c>
      <c r="K280" s="22">
        <v>16.77</v>
      </c>
      <c r="L280" s="22">
        <v>0.50700000000000001</v>
      </c>
      <c r="M280" s="22">
        <v>17.199000000000002</v>
      </c>
      <c r="N280" s="22">
        <v>134.108</v>
      </c>
      <c r="O280" s="22">
        <v>16.445</v>
      </c>
      <c r="P280" s="22">
        <v>0.76700000000000002</v>
      </c>
    </row>
    <row r="281" spans="1:16" s="10" customFormat="1" ht="18" customHeight="1" x14ac:dyDescent="0.3">
      <c r="A281" s="2">
        <v>8</v>
      </c>
      <c r="B281" s="11" t="s">
        <v>104</v>
      </c>
      <c r="C281" s="13" t="s">
        <v>105</v>
      </c>
      <c r="D281" s="12">
        <v>200</v>
      </c>
      <c r="E281" s="15">
        <v>0.66</v>
      </c>
      <c r="F281" s="15">
        <v>0.1</v>
      </c>
      <c r="G281" s="15">
        <v>28.02</v>
      </c>
      <c r="H281" s="15">
        <v>109.48</v>
      </c>
      <c r="I281" s="15">
        <v>0.02</v>
      </c>
      <c r="J281" s="15">
        <v>0.68</v>
      </c>
      <c r="K281" s="15">
        <v>0</v>
      </c>
      <c r="L281" s="15">
        <v>0.5</v>
      </c>
      <c r="M281" s="15">
        <v>32.36</v>
      </c>
      <c r="N281" s="15">
        <v>23.44</v>
      </c>
      <c r="O281" s="15">
        <v>17.46</v>
      </c>
      <c r="P281" s="15">
        <v>0.68799999999999994</v>
      </c>
    </row>
    <row r="282" spans="1:16" s="10" customFormat="1" ht="18" customHeight="1" x14ac:dyDescent="0.3">
      <c r="A282" s="2">
        <v>8</v>
      </c>
      <c r="B282" s="11" t="s">
        <v>42</v>
      </c>
      <c r="C282" s="13" t="s">
        <v>43</v>
      </c>
      <c r="D282" s="12">
        <v>20</v>
      </c>
      <c r="E282" s="15">
        <v>1.5333333333333301</v>
      </c>
      <c r="F282" s="15">
        <v>0.133333333333333</v>
      </c>
      <c r="G282" s="15">
        <v>9.8666666666666707</v>
      </c>
      <c r="H282" s="15">
        <v>47</v>
      </c>
      <c r="I282" s="15">
        <v>0</v>
      </c>
      <c r="J282" s="15">
        <v>0</v>
      </c>
      <c r="K282" s="15">
        <v>0</v>
      </c>
      <c r="L282" s="15">
        <v>0.2</v>
      </c>
      <c r="M282" s="15">
        <v>4</v>
      </c>
      <c r="N282" s="15">
        <v>13</v>
      </c>
      <c r="O282" s="15">
        <v>2.8</v>
      </c>
      <c r="P282" s="15">
        <v>0.2</v>
      </c>
    </row>
    <row r="283" spans="1:16" s="10" customFormat="1" ht="18" customHeight="1" x14ac:dyDescent="0.3">
      <c r="A283" s="2">
        <v>8</v>
      </c>
      <c r="B283" s="11" t="s">
        <v>44</v>
      </c>
      <c r="C283" s="13" t="s">
        <v>45</v>
      </c>
      <c r="D283" s="12">
        <v>30</v>
      </c>
      <c r="E283" s="15">
        <v>1.95</v>
      </c>
      <c r="F283" s="15">
        <v>0.375</v>
      </c>
      <c r="G283" s="15">
        <v>11.85</v>
      </c>
      <c r="H283" s="15">
        <v>59.4</v>
      </c>
      <c r="I283" s="15">
        <v>7.4999999999999997E-2</v>
      </c>
      <c r="J283" s="15">
        <v>0</v>
      </c>
      <c r="K283" s="15">
        <v>0</v>
      </c>
      <c r="L283" s="15">
        <v>0.45</v>
      </c>
      <c r="M283" s="15">
        <v>8.6999999999999993</v>
      </c>
      <c r="N283" s="15">
        <v>45</v>
      </c>
      <c r="O283" s="15">
        <v>14.1</v>
      </c>
      <c r="P283" s="15">
        <v>1.2</v>
      </c>
    </row>
    <row r="284" spans="1:16" s="10" customFormat="1" ht="18" customHeight="1" x14ac:dyDescent="0.3">
      <c r="A284" s="2">
        <v>8</v>
      </c>
      <c r="B284" s="16"/>
      <c r="C284" s="16" t="s">
        <v>27</v>
      </c>
      <c r="D284" s="17">
        <f>SUM(D277:D283)+220+90</f>
        <v>750</v>
      </c>
      <c r="E284" s="16">
        <f t="shared" ref="E284:P284" si="35">SUM(E277+E278+E279+E280+E281+E282+E283)</f>
        <v>33.627333333333333</v>
      </c>
      <c r="F284" s="16">
        <f t="shared" si="35"/>
        <v>27.947333333333333</v>
      </c>
      <c r="G284" s="16">
        <f t="shared" si="35"/>
        <v>93.182666666666663</v>
      </c>
      <c r="H284" s="16">
        <f t="shared" si="35"/>
        <v>725.25400000000002</v>
      </c>
      <c r="I284" s="16">
        <f t="shared" si="35"/>
        <v>26.186000000000003</v>
      </c>
      <c r="J284" s="16">
        <f t="shared" si="35"/>
        <v>0.8</v>
      </c>
      <c r="K284" s="16">
        <f t="shared" si="35"/>
        <v>39.545999999999999</v>
      </c>
      <c r="L284" s="16">
        <f t="shared" si="35"/>
        <v>5.8060000000000009</v>
      </c>
      <c r="M284" s="16">
        <f t="shared" si="35"/>
        <v>214.63200000000001</v>
      </c>
      <c r="N284" s="16">
        <f t="shared" si="35"/>
        <v>271.65100000000001</v>
      </c>
      <c r="O284" s="16">
        <f t="shared" si="35"/>
        <v>305.57400000000001</v>
      </c>
      <c r="P284" s="16">
        <f t="shared" si="35"/>
        <v>5.9780000000000006</v>
      </c>
    </row>
    <row r="285" spans="1:16" s="10" customFormat="1" ht="18" customHeight="1" x14ac:dyDescent="0.3">
      <c r="A285" s="2">
        <v>8</v>
      </c>
      <c r="B285" s="104" t="s">
        <v>78</v>
      </c>
      <c r="C285" s="104"/>
      <c r="D285" s="104"/>
      <c r="E285" s="104"/>
      <c r="F285" s="104"/>
      <c r="G285" s="104"/>
      <c r="H285" s="104"/>
      <c r="I285" s="104"/>
      <c r="J285" s="104"/>
      <c r="K285" s="104"/>
      <c r="L285" s="104"/>
      <c r="M285" s="104"/>
      <c r="N285" s="104"/>
      <c r="O285" s="104"/>
      <c r="P285" s="104"/>
    </row>
    <row r="286" spans="1:16" s="2" customFormat="1" ht="30.75" customHeight="1" x14ac:dyDescent="0.25">
      <c r="B286" s="11"/>
      <c r="C286" s="13" t="s">
        <v>140</v>
      </c>
      <c r="D286" s="26">
        <v>50</v>
      </c>
      <c r="E286" s="27">
        <v>3.07</v>
      </c>
      <c r="F286" s="27">
        <v>3.61</v>
      </c>
      <c r="G286" s="27">
        <v>21.38</v>
      </c>
      <c r="H286" s="27">
        <v>130.76</v>
      </c>
      <c r="I286" s="15">
        <v>0.06</v>
      </c>
      <c r="J286" s="15">
        <v>0</v>
      </c>
      <c r="K286" s="15">
        <v>0.01</v>
      </c>
      <c r="L286" s="15">
        <v>2</v>
      </c>
      <c r="M286" s="15">
        <v>16</v>
      </c>
      <c r="N286" s="15">
        <v>44</v>
      </c>
      <c r="O286" s="15">
        <v>6</v>
      </c>
      <c r="P286" s="15">
        <v>0.6</v>
      </c>
    </row>
    <row r="287" spans="1:16" s="2" customFormat="1" ht="18" customHeight="1" x14ac:dyDescent="0.25">
      <c r="B287" s="11"/>
      <c r="C287" s="13" t="s">
        <v>29</v>
      </c>
      <c r="D287" s="23">
        <v>200</v>
      </c>
      <c r="E287" s="15">
        <v>1</v>
      </c>
      <c r="F287" s="15">
        <v>0.2</v>
      </c>
      <c r="G287" s="15">
        <v>20.2</v>
      </c>
      <c r="H287" s="15">
        <v>92</v>
      </c>
      <c r="I287" s="15">
        <v>1.4</v>
      </c>
      <c r="J287" s="15">
        <v>4.4000000000000004</v>
      </c>
      <c r="K287" s="15">
        <v>0</v>
      </c>
      <c r="L287" s="15">
        <v>1.4</v>
      </c>
      <c r="M287" s="15">
        <v>1.4</v>
      </c>
      <c r="N287" s="15">
        <v>1.8</v>
      </c>
      <c r="O287" s="15">
        <v>2</v>
      </c>
      <c r="P287" s="15">
        <v>15.6</v>
      </c>
    </row>
    <row r="288" spans="1:16" s="2" customFormat="1" ht="18" customHeight="1" x14ac:dyDescent="0.25">
      <c r="B288" s="16"/>
      <c r="C288" s="16" t="s">
        <v>27</v>
      </c>
      <c r="D288" s="25">
        <v>250</v>
      </c>
      <c r="E288" s="16">
        <f t="shared" ref="E288:P288" si="36">SUM(E286+E287)</f>
        <v>4.07</v>
      </c>
      <c r="F288" s="16">
        <f t="shared" si="36"/>
        <v>3.81</v>
      </c>
      <c r="G288" s="16">
        <f t="shared" si="36"/>
        <v>41.58</v>
      </c>
      <c r="H288" s="16">
        <f t="shared" si="36"/>
        <v>222.76</v>
      </c>
      <c r="I288" s="16">
        <f t="shared" si="36"/>
        <v>1.46</v>
      </c>
      <c r="J288" s="16">
        <f t="shared" si="36"/>
        <v>4.4000000000000004</v>
      </c>
      <c r="K288" s="16">
        <f t="shared" si="36"/>
        <v>0.01</v>
      </c>
      <c r="L288" s="16">
        <f t="shared" si="36"/>
        <v>3.4</v>
      </c>
      <c r="M288" s="16">
        <f t="shared" si="36"/>
        <v>17.399999999999999</v>
      </c>
      <c r="N288" s="16">
        <f t="shared" si="36"/>
        <v>45.8</v>
      </c>
      <c r="O288" s="16">
        <f t="shared" si="36"/>
        <v>8</v>
      </c>
      <c r="P288" s="16">
        <f t="shared" si="36"/>
        <v>16.2</v>
      </c>
    </row>
    <row r="289" spans="1:16" s="2" customFormat="1" ht="18" customHeight="1" x14ac:dyDescent="0.25">
      <c r="B289" s="99" t="s">
        <v>108</v>
      </c>
      <c r="C289" s="100"/>
      <c r="D289" s="100"/>
      <c r="E289" s="100"/>
      <c r="F289" s="100"/>
      <c r="G289" s="100"/>
      <c r="H289" s="100"/>
      <c r="I289" s="100"/>
      <c r="J289" s="100"/>
      <c r="K289" s="100"/>
      <c r="L289" s="100"/>
      <c r="M289" s="100"/>
      <c r="N289" s="100"/>
      <c r="O289" s="100"/>
      <c r="P289" s="101"/>
    </row>
    <row r="290" spans="1:16" s="2" customFormat="1" ht="18" customHeight="1" x14ac:dyDescent="0.25">
      <c r="B290" s="11" t="s">
        <v>52</v>
      </c>
      <c r="C290" s="13" t="s">
        <v>189</v>
      </c>
      <c r="D290" s="23">
        <v>40</v>
      </c>
      <c r="E290" s="15">
        <v>5.08</v>
      </c>
      <c r="F290" s="15">
        <v>4.0599999999999996</v>
      </c>
      <c r="G290" s="15">
        <v>0.28000000000000003</v>
      </c>
      <c r="H290" s="15">
        <v>57.98</v>
      </c>
      <c r="I290" s="15">
        <v>3.2000000000000001E-2</v>
      </c>
      <c r="J290" s="15">
        <v>0</v>
      </c>
      <c r="K290" s="15">
        <v>2.4E-2</v>
      </c>
      <c r="L290" s="15">
        <v>3.2000000000000001E-2</v>
      </c>
      <c r="M290" s="15">
        <v>22</v>
      </c>
      <c r="N290" s="15">
        <v>76.8</v>
      </c>
      <c r="O290" s="15">
        <v>4.8</v>
      </c>
      <c r="P290" s="15">
        <v>1</v>
      </c>
    </row>
    <row r="291" spans="1:16" s="2" customFormat="1" ht="18" customHeight="1" x14ac:dyDescent="0.25">
      <c r="B291" s="11" t="s">
        <v>54</v>
      </c>
      <c r="C291" s="13" t="s">
        <v>55</v>
      </c>
      <c r="D291" s="26">
        <v>150</v>
      </c>
      <c r="E291" s="27">
        <v>3.15</v>
      </c>
      <c r="F291" s="27">
        <v>4.8</v>
      </c>
      <c r="G291" s="27">
        <v>14.1</v>
      </c>
      <c r="H291" s="27">
        <v>112.8</v>
      </c>
      <c r="I291" s="15">
        <v>0</v>
      </c>
      <c r="J291" s="15">
        <v>18.920000000000002</v>
      </c>
      <c r="K291" s="15">
        <v>0</v>
      </c>
      <c r="L291" s="15">
        <v>1.87</v>
      </c>
      <c r="M291" s="15">
        <v>61.05</v>
      </c>
      <c r="N291" s="15">
        <v>44.11</v>
      </c>
      <c r="O291" s="15">
        <v>22.77</v>
      </c>
      <c r="P291" s="15">
        <v>0.88</v>
      </c>
    </row>
    <row r="292" spans="1:16" s="2" customFormat="1" ht="18" customHeight="1" x14ac:dyDescent="0.25">
      <c r="B292" s="11" t="s">
        <v>42</v>
      </c>
      <c r="C292" s="13" t="s">
        <v>190</v>
      </c>
      <c r="D292" s="23">
        <v>20</v>
      </c>
      <c r="E292" s="15">
        <v>1.5333333333333301</v>
      </c>
      <c r="F292" s="15">
        <v>0.133333333333333</v>
      </c>
      <c r="G292" s="15">
        <v>9.8666666666666707</v>
      </c>
      <c r="H292" s="15">
        <v>47</v>
      </c>
      <c r="I292" s="15">
        <v>0</v>
      </c>
      <c r="J292" s="15">
        <v>0</v>
      </c>
      <c r="K292" s="15">
        <v>0</v>
      </c>
      <c r="L292" s="15">
        <v>0.2</v>
      </c>
      <c r="M292" s="15">
        <v>4</v>
      </c>
      <c r="N292" s="15">
        <v>13</v>
      </c>
      <c r="O292" s="15">
        <v>2.8</v>
      </c>
      <c r="P292" s="15">
        <v>0.2</v>
      </c>
    </row>
    <row r="293" spans="1:16" s="10" customFormat="1" ht="18" customHeight="1" x14ac:dyDescent="0.3">
      <c r="A293" s="2">
        <v>8</v>
      </c>
      <c r="B293" s="11" t="s">
        <v>40</v>
      </c>
      <c r="C293" s="13" t="s">
        <v>41</v>
      </c>
      <c r="D293" s="12">
        <v>200</v>
      </c>
      <c r="E293" s="21">
        <v>7.95</v>
      </c>
      <c r="F293" s="21">
        <v>4.8</v>
      </c>
      <c r="G293" s="21">
        <v>6</v>
      </c>
      <c r="H293" s="21">
        <v>74.25</v>
      </c>
      <c r="I293" s="21">
        <v>0.1</v>
      </c>
      <c r="J293" s="21">
        <v>0.05</v>
      </c>
      <c r="K293" s="21">
        <v>0.35</v>
      </c>
      <c r="L293" s="21">
        <v>1.6</v>
      </c>
      <c r="M293" s="21">
        <v>59.6</v>
      </c>
      <c r="N293" s="21">
        <v>22.85</v>
      </c>
      <c r="O293" s="21">
        <v>111.85</v>
      </c>
      <c r="P293" s="21">
        <v>0.6</v>
      </c>
    </row>
    <row r="294" spans="1:16" s="10" customFormat="1" ht="18" customHeight="1" x14ac:dyDescent="0.3">
      <c r="A294" s="2">
        <v>8</v>
      </c>
      <c r="B294" s="16"/>
      <c r="C294" s="16" t="s">
        <v>27</v>
      </c>
      <c r="D294" s="17">
        <f>SUM(D290:D293)</f>
        <v>410</v>
      </c>
      <c r="E294" s="16">
        <f t="shared" ref="E294:P294" si="37">SUM(E290+E291+E292+E293)</f>
        <v>17.713333333333331</v>
      </c>
      <c r="F294" s="16">
        <f t="shared" si="37"/>
        <v>13.793333333333333</v>
      </c>
      <c r="G294" s="16">
        <f t="shared" si="37"/>
        <v>30.24666666666667</v>
      </c>
      <c r="H294" s="16">
        <f t="shared" si="37"/>
        <v>292.02999999999997</v>
      </c>
      <c r="I294" s="16">
        <f t="shared" si="37"/>
        <v>0.13200000000000001</v>
      </c>
      <c r="J294" s="16">
        <f t="shared" si="37"/>
        <v>18.970000000000002</v>
      </c>
      <c r="K294" s="16">
        <f t="shared" si="37"/>
        <v>0.374</v>
      </c>
      <c r="L294" s="16">
        <f t="shared" si="37"/>
        <v>3.7020000000000004</v>
      </c>
      <c r="M294" s="16">
        <f t="shared" si="37"/>
        <v>146.65</v>
      </c>
      <c r="N294" s="16">
        <f t="shared" si="37"/>
        <v>156.76</v>
      </c>
      <c r="O294" s="16">
        <f t="shared" si="37"/>
        <v>142.22</v>
      </c>
      <c r="P294" s="16">
        <f t="shared" si="37"/>
        <v>2.68</v>
      </c>
    </row>
    <row r="295" spans="1:16" s="10" customFormat="1" ht="18" customHeight="1" x14ac:dyDescent="0.3">
      <c r="A295" s="2">
        <v>8</v>
      </c>
      <c r="B295" s="16"/>
      <c r="C295" s="16" t="s">
        <v>191</v>
      </c>
      <c r="D295" s="17"/>
      <c r="E295" s="16">
        <f t="shared" ref="E295:P295" si="38">SUM(E272+E275+E284+E288+E294)</f>
        <v>84.320666666666682</v>
      </c>
      <c r="F295" s="16">
        <f t="shared" si="38"/>
        <v>86.600666666666669</v>
      </c>
      <c r="G295" s="16">
        <f t="shared" si="38"/>
        <v>237.53933333333333</v>
      </c>
      <c r="H295" s="16">
        <f t="shared" si="38"/>
        <v>2013.8240000000001</v>
      </c>
      <c r="I295" s="16">
        <f t="shared" si="38"/>
        <v>28.158000000000005</v>
      </c>
      <c r="J295" s="16">
        <f t="shared" si="38"/>
        <v>27.550000000000004</v>
      </c>
      <c r="K295" s="16">
        <f t="shared" si="38"/>
        <v>40.21</v>
      </c>
      <c r="L295" s="16">
        <f t="shared" si="38"/>
        <v>13.888000000000002</v>
      </c>
      <c r="M295" s="16">
        <f t="shared" si="38"/>
        <v>925.08199999999988</v>
      </c>
      <c r="N295" s="16">
        <f t="shared" si="38"/>
        <v>1076.8509999999999</v>
      </c>
      <c r="O295" s="16">
        <f t="shared" si="38"/>
        <v>537.01400000000001</v>
      </c>
      <c r="P295" s="16">
        <f t="shared" si="38"/>
        <v>29.038</v>
      </c>
    </row>
    <row r="296" spans="1:16" s="4" customFormat="1" ht="20.25" customHeight="1" x14ac:dyDescent="0.25">
      <c r="B296" s="28"/>
      <c r="C296" s="28"/>
      <c r="D296" s="29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</row>
    <row r="297" spans="1:16" s="4" customFormat="1" ht="20.25" customHeight="1" x14ac:dyDescent="0.25">
      <c r="B297" s="5" t="s">
        <v>192</v>
      </c>
      <c r="C297" s="6"/>
      <c r="D297" s="29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</row>
    <row r="298" spans="1:16" s="4" customFormat="1" ht="20.25" customHeight="1" x14ac:dyDescent="0.25">
      <c r="B298" s="5" t="s">
        <v>147</v>
      </c>
      <c r="C298" s="6"/>
      <c r="D298" s="29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</row>
    <row r="299" spans="1:16" s="4" customFormat="1" x14ac:dyDescent="0.25">
      <c r="B299" s="9" t="s">
        <v>2</v>
      </c>
      <c r="C299" s="6"/>
      <c r="D299" s="7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</row>
    <row r="300" spans="1:16" s="4" customFormat="1" ht="33.75" customHeight="1" x14ac:dyDescent="0.25">
      <c r="B300" s="102" t="s">
        <v>3</v>
      </c>
      <c r="C300" s="102" t="s">
        <v>4</v>
      </c>
      <c r="D300" s="103" t="s">
        <v>5</v>
      </c>
      <c r="E300" s="104" t="s">
        <v>6</v>
      </c>
      <c r="F300" s="104"/>
      <c r="G300" s="104"/>
      <c r="H300" s="104" t="s">
        <v>7</v>
      </c>
      <c r="I300" s="104" t="s">
        <v>8</v>
      </c>
      <c r="J300" s="104"/>
      <c r="K300" s="104"/>
      <c r="L300" s="104"/>
      <c r="M300" s="104" t="s">
        <v>9</v>
      </c>
      <c r="N300" s="104"/>
      <c r="O300" s="104"/>
      <c r="P300" s="104"/>
    </row>
    <row r="301" spans="1:16" s="4" customFormat="1" ht="41.25" customHeight="1" x14ac:dyDescent="0.25">
      <c r="B301" s="102"/>
      <c r="C301" s="102"/>
      <c r="D301" s="103"/>
      <c r="E301" s="11" t="s">
        <v>10</v>
      </c>
      <c r="F301" s="11" t="s">
        <v>11</v>
      </c>
      <c r="G301" s="11" t="s">
        <v>12</v>
      </c>
      <c r="H301" s="104"/>
      <c r="I301" s="11" t="s">
        <v>13</v>
      </c>
      <c r="J301" s="11" t="s">
        <v>14</v>
      </c>
      <c r="K301" s="11" t="s">
        <v>15</v>
      </c>
      <c r="L301" s="11" t="s">
        <v>16</v>
      </c>
      <c r="M301" s="11" t="s">
        <v>17</v>
      </c>
      <c r="N301" s="11" t="s">
        <v>18</v>
      </c>
      <c r="O301" s="11" t="s">
        <v>19</v>
      </c>
      <c r="P301" s="11" t="s">
        <v>20</v>
      </c>
    </row>
    <row r="302" spans="1:16" s="10" customFormat="1" ht="18" customHeight="1" x14ac:dyDescent="0.3">
      <c r="A302" s="2">
        <v>9</v>
      </c>
      <c r="B302" s="104" t="s">
        <v>21</v>
      </c>
      <c r="C302" s="104"/>
      <c r="D302" s="104"/>
      <c r="E302" s="104"/>
      <c r="F302" s="104"/>
      <c r="G302" s="104"/>
      <c r="H302" s="104"/>
      <c r="I302" s="104"/>
      <c r="J302" s="104"/>
      <c r="K302" s="104"/>
      <c r="L302" s="104"/>
      <c r="M302" s="104"/>
      <c r="N302" s="104"/>
      <c r="O302" s="104"/>
      <c r="P302" s="104"/>
    </row>
    <row r="303" spans="1:16" s="10" customFormat="1" ht="30" customHeight="1" x14ac:dyDescent="0.3">
      <c r="B303" s="11" t="s">
        <v>115</v>
      </c>
      <c r="C303" s="13" t="s">
        <v>116</v>
      </c>
      <c r="D303" s="23" t="s">
        <v>62</v>
      </c>
      <c r="E303" s="15">
        <v>8.3390000000000004</v>
      </c>
      <c r="F303" s="15">
        <v>8.9589999999999996</v>
      </c>
      <c r="G303" s="15">
        <v>40.5015</v>
      </c>
      <c r="H303" s="15">
        <v>283.54149999999998</v>
      </c>
      <c r="I303" s="15">
        <v>0.124</v>
      </c>
      <c r="J303" s="15">
        <v>4.96</v>
      </c>
      <c r="K303" s="15">
        <v>3.1E-2</v>
      </c>
      <c r="L303" s="15">
        <v>2.2164999999999999</v>
      </c>
      <c r="M303" s="15">
        <v>148.428</v>
      </c>
      <c r="N303" s="15">
        <v>206.584</v>
      </c>
      <c r="O303" s="15">
        <v>40.021000000000001</v>
      </c>
      <c r="P303" s="15">
        <v>1.9995000000000001</v>
      </c>
    </row>
    <row r="304" spans="1:16" s="10" customFormat="1" ht="31.5" customHeight="1" x14ac:dyDescent="0.3">
      <c r="B304" s="11"/>
      <c r="C304" s="13" t="s">
        <v>150</v>
      </c>
      <c r="D304" s="12">
        <v>40</v>
      </c>
      <c r="E304" s="15">
        <v>1.6</v>
      </c>
      <c r="F304" s="15">
        <v>1.88</v>
      </c>
      <c r="G304" s="15">
        <v>11.12</v>
      </c>
      <c r="H304" s="15">
        <v>68</v>
      </c>
      <c r="I304" s="15">
        <v>2.4E-2</v>
      </c>
      <c r="J304" s="15">
        <v>0</v>
      </c>
      <c r="K304" s="15">
        <v>4.0000000000000001E-3</v>
      </c>
      <c r="L304" s="15">
        <v>0.8</v>
      </c>
      <c r="M304" s="15">
        <v>6.4</v>
      </c>
      <c r="N304" s="15">
        <v>17.600000000000001</v>
      </c>
      <c r="O304" s="15">
        <v>2.4</v>
      </c>
      <c r="P304" s="15">
        <v>0.24</v>
      </c>
    </row>
    <row r="305" spans="1:16" s="10" customFormat="1" ht="18" customHeight="1" x14ac:dyDescent="0.3">
      <c r="A305" s="2">
        <v>9</v>
      </c>
      <c r="B305" s="11" t="s">
        <v>76</v>
      </c>
      <c r="C305" s="13" t="s">
        <v>118</v>
      </c>
      <c r="D305" s="12" t="s">
        <v>119</v>
      </c>
      <c r="E305" s="15">
        <v>0.15540000000000001</v>
      </c>
      <c r="F305" s="15">
        <v>2.2200000000000001E-2</v>
      </c>
      <c r="G305" s="15">
        <v>16.872</v>
      </c>
      <c r="H305" s="15">
        <v>68.265000000000001</v>
      </c>
      <c r="I305" s="15">
        <v>0</v>
      </c>
      <c r="J305" s="15">
        <v>3.1524000000000001</v>
      </c>
      <c r="K305" s="15">
        <v>0</v>
      </c>
      <c r="L305" s="15">
        <v>2.2200000000000001E-2</v>
      </c>
      <c r="M305" s="15">
        <v>15.762</v>
      </c>
      <c r="N305" s="15">
        <v>4.8840000000000003</v>
      </c>
      <c r="O305" s="15">
        <v>2.6640000000000001</v>
      </c>
      <c r="P305" s="15">
        <v>0.39960000000000001</v>
      </c>
    </row>
    <row r="306" spans="1:16" s="10" customFormat="1" ht="18" customHeight="1" x14ac:dyDescent="0.3">
      <c r="A306" s="2">
        <v>9</v>
      </c>
      <c r="B306" s="16"/>
      <c r="C306" s="16" t="s">
        <v>27</v>
      </c>
      <c r="D306" s="17">
        <f>155+40+215</f>
        <v>410</v>
      </c>
      <c r="E306" s="16">
        <f t="shared" ref="E306:P306" si="39">SUM(E303+E304+E305)</f>
        <v>10.0944</v>
      </c>
      <c r="F306" s="16">
        <f t="shared" si="39"/>
        <v>10.861199999999998</v>
      </c>
      <c r="G306" s="16">
        <f t="shared" si="39"/>
        <v>68.493499999999997</v>
      </c>
      <c r="H306" s="16">
        <f t="shared" si="39"/>
        <v>419.80649999999997</v>
      </c>
      <c r="I306" s="16">
        <f t="shared" si="39"/>
        <v>0.14799999999999999</v>
      </c>
      <c r="J306" s="16">
        <f t="shared" si="39"/>
        <v>8.1124000000000009</v>
      </c>
      <c r="K306" s="16">
        <f t="shared" si="39"/>
        <v>3.5000000000000003E-2</v>
      </c>
      <c r="L306" s="16">
        <f t="shared" si="39"/>
        <v>3.0387</v>
      </c>
      <c r="M306" s="16">
        <f t="shared" si="39"/>
        <v>170.59</v>
      </c>
      <c r="N306" s="16">
        <f t="shared" si="39"/>
        <v>229.06799999999998</v>
      </c>
      <c r="O306" s="16">
        <f t="shared" si="39"/>
        <v>45.085000000000001</v>
      </c>
      <c r="P306" s="16">
        <f t="shared" si="39"/>
        <v>2.6391</v>
      </c>
    </row>
    <row r="307" spans="1:16" s="2" customFormat="1" ht="18" customHeight="1" x14ac:dyDescent="0.25">
      <c r="B307" s="99" t="s">
        <v>28</v>
      </c>
      <c r="C307" s="100"/>
      <c r="D307" s="100"/>
      <c r="E307" s="100"/>
      <c r="F307" s="100"/>
      <c r="G307" s="100"/>
      <c r="H307" s="100"/>
      <c r="I307" s="100"/>
      <c r="J307" s="100"/>
      <c r="K307" s="100"/>
      <c r="L307" s="100"/>
      <c r="M307" s="100"/>
      <c r="N307" s="100"/>
      <c r="O307" s="100"/>
      <c r="P307" s="101"/>
    </row>
    <row r="308" spans="1:16" s="2" customFormat="1" ht="18" customHeight="1" x14ac:dyDescent="0.25">
      <c r="B308" s="11"/>
      <c r="C308" s="13" t="s">
        <v>63</v>
      </c>
      <c r="D308" s="12">
        <v>100</v>
      </c>
      <c r="E308" s="15">
        <v>0.93</v>
      </c>
      <c r="F308" s="15">
        <v>0.13300000000000001</v>
      </c>
      <c r="G308" s="15">
        <v>9.5299999999999994</v>
      </c>
      <c r="H308" s="15">
        <v>45</v>
      </c>
      <c r="I308" s="15">
        <v>0.04</v>
      </c>
      <c r="J308" s="15">
        <v>10</v>
      </c>
      <c r="K308" s="15">
        <v>0</v>
      </c>
      <c r="L308" s="15">
        <v>1.133</v>
      </c>
      <c r="M308" s="15">
        <v>20</v>
      </c>
      <c r="N308" s="15">
        <v>34</v>
      </c>
      <c r="O308" s="15">
        <v>16</v>
      </c>
      <c r="P308" s="15">
        <v>0.6</v>
      </c>
    </row>
    <row r="309" spans="1:16" s="2" customFormat="1" ht="18" customHeight="1" x14ac:dyDescent="0.25">
      <c r="B309" s="11" t="s">
        <v>64</v>
      </c>
      <c r="C309" s="13" t="s">
        <v>65</v>
      </c>
      <c r="D309" s="12">
        <v>120</v>
      </c>
      <c r="E309" s="15">
        <v>0.48</v>
      </c>
      <c r="F309" s="15">
        <v>0.48</v>
      </c>
      <c r="G309" s="15">
        <v>41.856000000000002</v>
      </c>
      <c r="H309" s="15">
        <v>173.64</v>
      </c>
      <c r="I309" s="15">
        <v>3.5999999999999997E-2</v>
      </c>
      <c r="J309" s="15">
        <v>5.0880000000000001</v>
      </c>
      <c r="K309" s="15">
        <v>0</v>
      </c>
      <c r="L309" s="15">
        <v>0.24</v>
      </c>
      <c r="M309" s="15">
        <v>19.716000000000001</v>
      </c>
      <c r="N309" s="15">
        <v>13.032</v>
      </c>
      <c r="O309" s="15">
        <v>10.632</v>
      </c>
      <c r="P309" s="15">
        <v>2.6760000000000002</v>
      </c>
    </row>
    <row r="310" spans="1:16" s="2" customFormat="1" ht="18" customHeight="1" x14ac:dyDescent="0.25">
      <c r="B310" s="11"/>
      <c r="C310" s="13" t="s">
        <v>29</v>
      </c>
      <c r="D310" s="12">
        <v>200</v>
      </c>
      <c r="E310" s="15">
        <v>1</v>
      </c>
      <c r="F310" s="15">
        <v>0.2</v>
      </c>
      <c r="G310" s="15">
        <v>20.2</v>
      </c>
      <c r="H310" s="15">
        <v>92</v>
      </c>
      <c r="I310" s="15">
        <v>1.4</v>
      </c>
      <c r="J310" s="15">
        <v>4.4000000000000004</v>
      </c>
      <c r="K310" s="15">
        <v>0</v>
      </c>
      <c r="L310" s="15">
        <v>1.4</v>
      </c>
      <c r="M310" s="15">
        <v>1.4</v>
      </c>
      <c r="N310" s="15">
        <v>1.8</v>
      </c>
      <c r="O310" s="15">
        <v>2</v>
      </c>
      <c r="P310" s="15">
        <v>15.6</v>
      </c>
    </row>
    <row r="311" spans="1:16" s="2" customFormat="1" ht="18" customHeight="1" x14ac:dyDescent="0.25">
      <c r="B311" s="11"/>
      <c r="C311" s="13" t="s">
        <v>193</v>
      </c>
      <c r="D311" s="12">
        <v>140</v>
      </c>
      <c r="E311" s="11">
        <v>0.85399999999999998</v>
      </c>
      <c r="F311" s="11">
        <v>0.2954</v>
      </c>
      <c r="G311" s="11">
        <v>25.437999999999999</v>
      </c>
      <c r="H311" s="11">
        <v>109.993333333333</v>
      </c>
      <c r="I311" s="11">
        <v>0.359333333333333</v>
      </c>
      <c r="J311" s="11">
        <v>7.6719999999999997</v>
      </c>
      <c r="K311" s="11">
        <v>0</v>
      </c>
      <c r="L311" s="11">
        <v>0.94873333333333298</v>
      </c>
      <c r="M311" s="11">
        <v>17.3273333333333</v>
      </c>
      <c r="N311" s="11">
        <v>21.354666666666699</v>
      </c>
      <c r="O311" s="11">
        <v>12.068</v>
      </c>
      <c r="P311" s="11">
        <v>4.9606666666666701</v>
      </c>
    </row>
    <row r="312" spans="1:16" s="2" customFormat="1" ht="18" customHeight="1" x14ac:dyDescent="0.25">
      <c r="B312" s="16"/>
      <c r="C312" s="16" t="s">
        <v>27</v>
      </c>
      <c r="D312" s="17">
        <v>140</v>
      </c>
      <c r="E312" s="16">
        <v>0.85399999999999998</v>
      </c>
      <c r="F312" s="16">
        <v>0.2954</v>
      </c>
      <c r="G312" s="16">
        <v>25.437999999999999</v>
      </c>
      <c r="H312" s="16">
        <v>109.993333333333</v>
      </c>
      <c r="I312" s="16">
        <v>0.359333333333333</v>
      </c>
      <c r="J312" s="16">
        <v>7.6719999999999997</v>
      </c>
      <c r="K312" s="16">
        <v>0</v>
      </c>
      <c r="L312" s="16">
        <v>0.94873333333333298</v>
      </c>
      <c r="M312" s="16">
        <v>17.3273333333333</v>
      </c>
      <c r="N312" s="16">
        <v>21.354666666666699</v>
      </c>
      <c r="O312" s="16">
        <v>12.068</v>
      </c>
      <c r="P312" s="16">
        <v>4.9606666666666701</v>
      </c>
    </row>
    <row r="313" spans="1:16" s="2" customFormat="1" ht="18" customHeight="1" x14ac:dyDescent="0.25">
      <c r="A313" s="2">
        <v>9</v>
      </c>
      <c r="B313" s="99" t="s">
        <v>30</v>
      </c>
      <c r="C313" s="100"/>
      <c r="D313" s="100"/>
      <c r="E313" s="100"/>
      <c r="F313" s="100"/>
      <c r="G313" s="100"/>
      <c r="H313" s="100"/>
      <c r="I313" s="100"/>
      <c r="J313" s="100"/>
      <c r="K313" s="100"/>
      <c r="L313" s="100"/>
      <c r="M313" s="100"/>
      <c r="N313" s="100"/>
      <c r="O313" s="100"/>
      <c r="P313" s="101"/>
    </row>
    <row r="314" spans="1:16" s="10" customFormat="1" ht="18" customHeight="1" x14ac:dyDescent="0.3">
      <c r="A314" s="2">
        <v>9</v>
      </c>
      <c r="B314" s="18" t="s">
        <v>181</v>
      </c>
      <c r="C314" s="19" t="s">
        <v>182</v>
      </c>
      <c r="D314" s="20">
        <v>60</v>
      </c>
      <c r="E314" s="22">
        <v>0.88800000000000001</v>
      </c>
      <c r="F314" s="22">
        <v>1.86</v>
      </c>
      <c r="G314" s="22">
        <v>5.19</v>
      </c>
      <c r="H314" s="22">
        <v>42.186</v>
      </c>
      <c r="I314" s="22">
        <v>1.2E-2</v>
      </c>
      <c r="J314" s="22">
        <v>5.8979999999999997</v>
      </c>
      <c r="K314" s="22">
        <v>0</v>
      </c>
      <c r="L314" s="22">
        <v>0.85199999999999998</v>
      </c>
      <c r="M314" s="22">
        <v>25.518000000000001</v>
      </c>
      <c r="N314" s="22">
        <v>26.154</v>
      </c>
      <c r="O314" s="22">
        <v>13.2</v>
      </c>
      <c r="P314" s="22">
        <v>0.85799999999999998</v>
      </c>
    </row>
    <row r="315" spans="1:16" s="10" customFormat="1" ht="30" customHeight="1" x14ac:dyDescent="0.3">
      <c r="B315" s="18" t="s">
        <v>169</v>
      </c>
      <c r="C315" s="19" t="s">
        <v>170</v>
      </c>
      <c r="D315" s="44" t="s">
        <v>171</v>
      </c>
      <c r="E315" s="22">
        <v>2.2000000000000002</v>
      </c>
      <c r="F315" s="22">
        <v>2.2000000000000002</v>
      </c>
      <c r="G315" s="22">
        <v>14</v>
      </c>
      <c r="H315" s="22">
        <v>94</v>
      </c>
      <c r="I315" s="22">
        <v>0</v>
      </c>
      <c r="J315" s="22">
        <v>0</v>
      </c>
      <c r="K315" s="22">
        <v>6.6</v>
      </c>
      <c r="L315" s="22">
        <v>1</v>
      </c>
      <c r="M315" s="22">
        <v>23.4</v>
      </c>
      <c r="N315" s="22">
        <v>28.4</v>
      </c>
      <c r="O315" s="22">
        <v>54</v>
      </c>
      <c r="P315" s="22">
        <v>1</v>
      </c>
    </row>
    <row r="316" spans="1:16" s="10" customFormat="1" ht="18" customHeight="1" x14ac:dyDescent="0.3">
      <c r="B316" s="18" t="s">
        <v>172</v>
      </c>
      <c r="C316" s="19" t="s">
        <v>173</v>
      </c>
      <c r="D316" s="20">
        <v>70</v>
      </c>
      <c r="E316" s="22">
        <v>14</v>
      </c>
      <c r="F316" s="22">
        <v>13.09</v>
      </c>
      <c r="G316" s="22">
        <v>2.1</v>
      </c>
      <c r="H316" s="22">
        <v>145.32</v>
      </c>
      <c r="I316" s="22">
        <v>0.14000000000000001</v>
      </c>
      <c r="J316" s="22">
        <v>16.38</v>
      </c>
      <c r="K316" s="22">
        <v>0</v>
      </c>
      <c r="L316" s="22">
        <v>1.61</v>
      </c>
      <c r="M316" s="22">
        <v>27.51</v>
      </c>
      <c r="N316" s="22">
        <v>183.47</v>
      </c>
      <c r="O316" s="22">
        <v>30.59</v>
      </c>
      <c r="P316" s="22">
        <v>1.47</v>
      </c>
    </row>
    <row r="317" spans="1:16" s="10" customFormat="1" ht="18" customHeight="1" x14ac:dyDescent="0.3">
      <c r="B317" s="18" t="s">
        <v>174</v>
      </c>
      <c r="C317" s="19" t="s">
        <v>175</v>
      </c>
      <c r="D317" s="20">
        <v>130</v>
      </c>
      <c r="E317" s="22">
        <v>4.03</v>
      </c>
      <c r="F317" s="22">
        <v>9.6199999999999992</v>
      </c>
      <c r="G317" s="22">
        <v>19.824999999999999</v>
      </c>
      <c r="H317" s="22">
        <v>181.96100000000001</v>
      </c>
      <c r="I317" s="22">
        <v>0.104</v>
      </c>
      <c r="J317" s="22">
        <v>70.186999999999998</v>
      </c>
      <c r="K317" s="22">
        <v>0</v>
      </c>
      <c r="L317" s="22">
        <v>3.7959999999999998</v>
      </c>
      <c r="M317" s="22">
        <v>135.96700000000001</v>
      </c>
      <c r="N317" s="22">
        <v>109.486</v>
      </c>
      <c r="O317" s="22">
        <v>61.866999999999997</v>
      </c>
      <c r="P317" s="22">
        <v>1.859</v>
      </c>
    </row>
    <row r="318" spans="1:16" s="10" customFormat="1" ht="18" customHeight="1" x14ac:dyDescent="0.3">
      <c r="A318" s="2">
        <v>9</v>
      </c>
      <c r="B318" s="97" t="s">
        <v>56</v>
      </c>
      <c r="C318" s="13" t="s">
        <v>57</v>
      </c>
      <c r="D318" s="98">
        <v>200</v>
      </c>
      <c r="E318" s="15">
        <v>0</v>
      </c>
      <c r="F318" s="15">
        <v>0.02</v>
      </c>
      <c r="G318" s="15">
        <v>15.08</v>
      </c>
      <c r="H318" s="15">
        <v>60.4</v>
      </c>
      <c r="I318" s="15">
        <v>0.02</v>
      </c>
      <c r="J318" s="15">
        <v>0.02</v>
      </c>
      <c r="K318" s="15">
        <v>0.18</v>
      </c>
      <c r="L318" s="15">
        <v>0</v>
      </c>
      <c r="M318" s="15">
        <v>0.46</v>
      </c>
      <c r="N318" s="15">
        <v>0.02</v>
      </c>
      <c r="O318" s="15">
        <v>0</v>
      </c>
      <c r="P318" s="15">
        <v>0.26</v>
      </c>
    </row>
    <row r="319" spans="1:16" s="10" customFormat="1" ht="18" customHeight="1" x14ac:dyDescent="0.3">
      <c r="B319" s="11" t="s">
        <v>42</v>
      </c>
      <c r="C319" s="13" t="s">
        <v>43</v>
      </c>
      <c r="D319" s="12">
        <v>20</v>
      </c>
      <c r="E319" s="15">
        <v>3.1</v>
      </c>
      <c r="F319" s="15">
        <v>7.4</v>
      </c>
      <c r="G319" s="15">
        <v>15.25</v>
      </c>
      <c r="H319" s="15">
        <v>139.97</v>
      </c>
      <c r="I319" s="15">
        <v>0.08</v>
      </c>
      <c r="J319" s="15">
        <v>53.99</v>
      </c>
      <c r="K319" s="15">
        <v>0</v>
      </c>
      <c r="L319" s="15">
        <v>2.92</v>
      </c>
      <c r="M319" s="15">
        <v>104.59</v>
      </c>
      <c r="N319" s="15">
        <v>84.22</v>
      </c>
      <c r="O319" s="15">
        <v>47.59</v>
      </c>
      <c r="P319" s="15">
        <v>1.43</v>
      </c>
    </row>
    <row r="320" spans="1:16" s="10" customFormat="1" ht="18" customHeight="1" x14ac:dyDescent="0.3">
      <c r="B320" s="11" t="s">
        <v>44</v>
      </c>
      <c r="C320" s="13" t="s">
        <v>45</v>
      </c>
      <c r="D320" s="12">
        <v>30</v>
      </c>
      <c r="E320" s="15">
        <v>0</v>
      </c>
      <c r="F320" s="15">
        <v>0.02</v>
      </c>
      <c r="G320" s="15">
        <v>15.08</v>
      </c>
      <c r="H320" s="15">
        <v>60.4</v>
      </c>
      <c r="I320" s="15">
        <v>0.02</v>
      </c>
      <c r="J320" s="15">
        <v>0.02</v>
      </c>
      <c r="K320" s="15">
        <v>0.18</v>
      </c>
      <c r="L320" s="15">
        <v>0</v>
      </c>
      <c r="M320" s="15">
        <v>0.46</v>
      </c>
      <c r="N320" s="15">
        <v>0.02</v>
      </c>
      <c r="O320" s="15">
        <v>0</v>
      </c>
      <c r="P320" s="15">
        <v>0.26</v>
      </c>
    </row>
    <row r="321" spans="1:16" s="10" customFormat="1" ht="18" customHeight="1" x14ac:dyDescent="0.3">
      <c r="A321" s="2">
        <v>9</v>
      </c>
      <c r="B321" s="16"/>
      <c r="C321" s="55" t="s">
        <v>27</v>
      </c>
      <c r="D321" s="17">
        <f>510+210</f>
        <v>720</v>
      </c>
      <c r="E321" s="16">
        <f t="shared" ref="E321:P321" si="40">SUM(E314+E315+E316+E317+E318+E319+E320)</f>
        <v>24.218000000000004</v>
      </c>
      <c r="F321" s="16">
        <f t="shared" si="40"/>
        <v>34.21</v>
      </c>
      <c r="G321" s="16">
        <f t="shared" si="40"/>
        <v>86.524999999999991</v>
      </c>
      <c r="H321" s="16">
        <f t="shared" si="40"/>
        <v>724.23699999999997</v>
      </c>
      <c r="I321" s="16">
        <f t="shared" si="40"/>
        <v>0.37600000000000006</v>
      </c>
      <c r="J321" s="16">
        <f t="shared" si="40"/>
        <v>146.495</v>
      </c>
      <c r="K321" s="16">
        <f t="shared" si="40"/>
        <v>6.9599999999999991</v>
      </c>
      <c r="L321" s="16">
        <f t="shared" si="40"/>
        <v>10.177999999999999</v>
      </c>
      <c r="M321" s="16">
        <f t="shared" si="40"/>
        <v>317.90500000000003</v>
      </c>
      <c r="N321" s="16">
        <f t="shared" si="40"/>
        <v>431.77</v>
      </c>
      <c r="O321" s="16">
        <f t="shared" si="40"/>
        <v>207.24700000000001</v>
      </c>
      <c r="P321" s="16">
        <f t="shared" si="40"/>
        <v>7.1369999999999996</v>
      </c>
    </row>
    <row r="322" spans="1:16" s="10" customFormat="1" ht="18" customHeight="1" x14ac:dyDescent="0.3">
      <c r="B322" s="104" t="s">
        <v>154</v>
      </c>
      <c r="C322" s="104"/>
      <c r="D322" s="104"/>
      <c r="E322" s="104"/>
      <c r="F322" s="104"/>
      <c r="G322" s="104"/>
      <c r="H322" s="104"/>
      <c r="I322" s="104"/>
      <c r="J322" s="104"/>
      <c r="K322" s="104"/>
      <c r="L322" s="104"/>
      <c r="M322" s="104"/>
      <c r="N322" s="104"/>
      <c r="O322" s="104"/>
      <c r="P322" s="104"/>
    </row>
    <row r="323" spans="1:16" s="2" customFormat="1" ht="18" customHeight="1" x14ac:dyDescent="0.25">
      <c r="B323" s="11" t="s">
        <v>47</v>
      </c>
      <c r="C323" s="13" t="s">
        <v>48</v>
      </c>
      <c r="D323" s="12">
        <v>45</v>
      </c>
      <c r="E323" s="15">
        <v>4.7249999999999996</v>
      </c>
      <c r="F323" s="15">
        <v>6.8849999999999998</v>
      </c>
      <c r="G323" s="15">
        <v>14.58</v>
      </c>
      <c r="H323" s="15">
        <v>139.005</v>
      </c>
      <c r="I323" s="15">
        <v>4.4999999999999998E-2</v>
      </c>
      <c r="J323" s="15">
        <v>7.1999999999999995E-2</v>
      </c>
      <c r="K323" s="15">
        <v>4.4999999999999998E-2</v>
      </c>
      <c r="L323" s="15">
        <v>0.49049999999999999</v>
      </c>
      <c r="M323" s="15">
        <v>96.12</v>
      </c>
      <c r="N323" s="15">
        <v>77.58</v>
      </c>
      <c r="O323" s="15">
        <v>13.41</v>
      </c>
      <c r="P323" s="15">
        <v>0.72</v>
      </c>
    </row>
    <row r="324" spans="1:16" s="2" customFormat="1" ht="18" customHeight="1" x14ac:dyDescent="0.25">
      <c r="B324" s="11" t="s">
        <v>92</v>
      </c>
      <c r="C324" s="13" t="s">
        <v>93</v>
      </c>
      <c r="D324" s="23">
        <v>200</v>
      </c>
      <c r="E324" s="15">
        <v>5.8</v>
      </c>
      <c r="F324" s="15">
        <v>5</v>
      </c>
      <c r="G324" s="15">
        <v>37.94</v>
      </c>
      <c r="H324" s="15">
        <v>219.96</v>
      </c>
      <c r="I324" s="15">
        <v>0.2</v>
      </c>
      <c r="J324" s="15">
        <v>1.4</v>
      </c>
      <c r="K324" s="15">
        <v>0</v>
      </c>
      <c r="L324" s="15">
        <v>0</v>
      </c>
      <c r="M324" s="15">
        <v>240.9</v>
      </c>
      <c r="N324" s="15">
        <v>180</v>
      </c>
      <c r="O324" s="15">
        <v>28</v>
      </c>
      <c r="P324" s="15">
        <v>0.3</v>
      </c>
    </row>
    <row r="325" spans="1:16" s="2" customFormat="1" ht="18" customHeight="1" x14ac:dyDescent="0.25">
      <c r="B325" s="16"/>
      <c r="C325" s="16" t="s">
        <v>27</v>
      </c>
      <c r="D325" s="25">
        <v>245</v>
      </c>
      <c r="E325" s="16">
        <v>11.3</v>
      </c>
      <c r="F325" s="16">
        <v>15.505000000000001</v>
      </c>
      <c r="G325" s="16">
        <v>42.45</v>
      </c>
      <c r="H325" s="16">
        <v>354.38</v>
      </c>
      <c r="I325" s="16">
        <v>0.255</v>
      </c>
      <c r="J325" s="16">
        <v>4.26</v>
      </c>
      <c r="K325" s="16">
        <v>5.5E-2</v>
      </c>
      <c r="L325" s="16">
        <v>0.38500000000000001</v>
      </c>
      <c r="M325" s="16">
        <v>359.7</v>
      </c>
      <c r="N325" s="16">
        <v>302.26499999999999</v>
      </c>
      <c r="O325" s="16">
        <v>55.61</v>
      </c>
      <c r="P325" s="16">
        <v>1.29</v>
      </c>
    </row>
    <row r="326" spans="1:16" s="2" customFormat="1" ht="18" customHeight="1" x14ac:dyDescent="0.25">
      <c r="B326" s="99" t="s">
        <v>108</v>
      </c>
      <c r="C326" s="100"/>
      <c r="D326" s="100"/>
      <c r="E326" s="100"/>
      <c r="F326" s="100"/>
      <c r="G326" s="100"/>
      <c r="H326" s="100"/>
      <c r="I326" s="100"/>
      <c r="J326" s="100"/>
      <c r="K326" s="100"/>
      <c r="L326" s="100"/>
      <c r="M326" s="100"/>
      <c r="N326" s="100"/>
      <c r="O326" s="100"/>
      <c r="P326" s="101"/>
    </row>
    <row r="327" spans="1:16" s="10" customFormat="1" ht="18" customHeight="1" x14ac:dyDescent="0.3">
      <c r="B327" s="11" t="s">
        <v>122</v>
      </c>
      <c r="C327" s="13" t="s">
        <v>198</v>
      </c>
      <c r="D327" s="23" t="s">
        <v>199</v>
      </c>
      <c r="E327" s="15">
        <v>19.760000000000002</v>
      </c>
      <c r="F327" s="15">
        <v>13.06</v>
      </c>
      <c r="G327" s="15">
        <v>94.8</v>
      </c>
      <c r="H327" s="15">
        <v>591.05999999999995</v>
      </c>
      <c r="I327" s="15">
        <v>4.0000000000000001E-3</v>
      </c>
      <c r="J327" s="15">
        <v>0.22</v>
      </c>
      <c r="K327" s="15">
        <v>0.7</v>
      </c>
      <c r="L327" s="15">
        <v>7</v>
      </c>
      <c r="M327" s="15">
        <v>51.58</v>
      </c>
      <c r="N327" s="15">
        <v>56.02</v>
      </c>
      <c r="O327" s="15">
        <v>125.1</v>
      </c>
      <c r="P327" s="15">
        <v>4.2</v>
      </c>
    </row>
    <row r="328" spans="1:16" s="10" customFormat="1" ht="18" customHeight="1" x14ac:dyDescent="0.3">
      <c r="B328" s="11" t="s">
        <v>44</v>
      </c>
      <c r="C328" s="13" t="s">
        <v>45</v>
      </c>
      <c r="D328" s="12">
        <v>20</v>
      </c>
      <c r="E328" s="15">
        <v>1.95</v>
      </c>
      <c r="F328" s="15">
        <v>0.375</v>
      </c>
      <c r="G328" s="15">
        <v>11.85</v>
      </c>
      <c r="H328" s="15">
        <v>59.4</v>
      </c>
      <c r="I328" s="15">
        <v>7.4999999999999997E-2</v>
      </c>
      <c r="J328" s="15">
        <v>0</v>
      </c>
      <c r="K328" s="15">
        <v>0</v>
      </c>
      <c r="L328" s="15">
        <v>0.45</v>
      </c>
      <c r="M328" s="15">
        <v>8.6999999999999993</v>
      </c>
      <c r="N328" s="15">
        <v>45</v>
      </c>
      <c r="O328" s="15">
        <v>14.1</v>
      </c>
      <c r="P328" s="15">
        <v>1.2</v>
      </c>
    </row>
    <row r="329" spans="1:16" s="10" customFormat="1" ht="18" customHeight="1" x14ac:dyDescent="0.3">
      <c r="B329" s="11" t="s">
        <v>111</v>
      </c>
      <c r="C329" s="13" t="s">
        <v>112</v>
      </c>
      <c r="D329" s="12">
        <v>200</v>
      </c>
      <c r="E329" s="15">
        <v>0.57999999999999996</v>
      </c>
      <c r="F329" s="15">
        <v>0.06</v>
      </c>
      <c r="G329" s="15">
        <v>30.2</v>
      </c>
      <c r="H329" s="15">
        <v>123.66</v>
      </c>
      <c r="I329" s="15">
        <v>0</v>
      </c>
      <c r="J329" s="15">
        <v>1.1000000000000001</v>
      </c>
      <c r="K329" s="15">
        <v>0</v>
      </c>
      <c r="L329" s="15">
        <v>0.18</v>
      </c>
      <c r="M329" s="15">
        <v>15.7</v>
      </c>
      <c r="N329" s="15">
        <v>16.32</v>
      </c>
      <c r="O329" s="15">
        <v>3.36</v>
      </c>
      <c r="P329" s="15">
        <v>0.38</v>
      </c>
    </row>
    <row r="330" spans="1:16" s="10" customFormat="1" ht="18" customHeight="1" x14ac:dyDescent="0.3">
      <c r="A330" s="2">
        <v>9</v>
      </c>
      <c r="B330" s="16"/>
      <c r="C330" s="16" t="s">
        <v>27</v>
      </c>
      <c r="D330" s="17">
        <v>420</v>
      </c>
      <c r="E330" s="16">
        <f t="shared" ref="E330:P330" si="41">SUM(E327+E328+E329)</f>
        <v>22.29</v>
      </c>
      <c r="F330" s="16">
        <f t="shared" si="41"/>
        <v>13.495000000000001</v>
      </c>
      <c r="G330" s="16">
        <f t="shared" si="41"/>
        <v>136.85</v>
      </c>
      <c r="H330" s="16">
        <f t="shared" si="41"/>
        <v>774.11999999999989</v>
      </c>
      <c r="I330" s="16">
        <f t="shared" si="41"/>
        <v>7.9000000000000001E-2</v>
      </c>
      <c r="J330" s="16">
        <f t="shared" si="41"/>
        <v>1.32</v>
      </c>
      <c r="K330" s="16">
        <f t="shared" si="41"/>
        <v>0.7</v>
      </c>
      <c r="L330" s="16">
        <f t="shared" si="41"/>
        <v>7.63</v>
      </c>
      <c r="M330" s="16">
        <f t="shared" si="41"/>
        <v>75.98</v>
      </c>
      <c r="N330" s="16">
        <f t="shared" si="41"/>
        <v>117.34</v>
      </c>
      <c r="O330" s="16">
        <f t="shared" si="41"/>
        <v>142.56</v>
      </c>
      <c r="P330" s="16">
        <f t="shared" si="41"/>
        <v>5.78</v>
      </c>
    </row>
    <row r="331" spans="1:16" s="10" customFormat="1" ht="18" customHeight="1" x14ac:dyDescent="0.3">
      <c r="A331" s="2">
        <v>9</v>
      </c>
      <c r="B331" s="16"/>
      <c r="C331" s="16" t="s">
        <v>200</v>
      </c>
      <c r="D331" s="17"/>
      <c r="E331" s="16">
        <f t="shared" ref="E331:P331" si="42">SUM(E306+E312+E321+E325+E330)</f>
        <v>68.756400000000014</v>
      </c>
      <c r="F331" s="16">
        <f t="shared" si="42"/>
        <v>74.366600000000005</v>
      </c>
      <c r="G331" s="16">
        <f t="shared" si="42"/>
        <v>359.75649999999996</v>
      </c>
      <c r="H331" s="16">
        <f t="shared" si="42"/>
        <v>2382.5368333333331</v>
      </c>
      <c r="I331" s="16">
        <f t="shared" si="42"/>
        <v>1.2173333333333332</v>
      </c>
      <c r="J331" s="16">
        <f t="shared" si="42"/>
        <v>167.85939999999999</v>
      </c>
      <c r="K331" s="16">
        <f t="shared" si="42"/>
        <v>7.7499999999999991</v>
      </c>
      <c r="L331" s="16">
        <f t="shared" si="42"/>
        <v>22.180433333333333</v>
      </c>
      <c r="M331" s="16">
        <f t="shared" si="42"/>
        <v>941.50233333333335</v>
      </c>
      <c r="N331" s="16">
        <f t="shared" si="42"/>
        <v>1101.7976666666666</v>
      </c>
      <c r="O331" s="16">
        <f t="shared" si="42"/>
        <v>462.57000000000005</v>
      </c>
      <c r="P331" s="16">
        <f t="shared" si="42"/>
        <v>21.806766666666672</v>
      </c>
    </row>
    <row r="332" spans="1:16" s="4" customFormat="1" ht="20.25" customHeight="1" x14ac:dyDescent="0.25">
      <c r="B332" s="28"/>
      <c r="C332" s="28"/>
      <c r="D332" s="29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</row>
    <row r="333" spans="1:16" s="4" customFormat="1" ht="20.25" customHeight="1" x14ac:dyDescent="0.25">
      <c r="B333" s="5" t="s">
        <v>201</v>
      </c>
      <c r="C333" s="6"/>
      <c r="D333" s="29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</row>
    <row r="334" spans="1:16" s="4" customFormat="1" ht="20.25" customHeight="1" x14ac:dyDescent="0.25">
      <c r="B334" s="5" t="s">
        <v>147</v>
      </c>
      <c r="C334" s="6"/>
      <c r="D334" s="29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</row>
    <row r="335" spans="1:16" s="4" customFormat="1" x14ac:dyDescent="0.25">
      <c r="B335" s="9" t="s">
        <v>2</v>
      </c>
      <c r="C335" s="6"/>
      <c r="D335" s="7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</row>
    <row r="336" spans="1:16" s="4" customFormat="1" ht="20.25" hidden="1" customHeight="1" x14ac:dyDescent="0.25">
      <c r="B336" s="28"/>
      <c r="C336" s="28"/>
      <c r="D336" s="29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</row>
    <row r="337" spans="1:16" s="4" customFormat="1" ht="37.5" customHeight="1" x14ac:dyDescent="0.25">
      <c r="B337" s="102" t="s">
        <v>3</v>
      </c>
      <c r="C337" s="102" t="s">
        <v>4</v>
      </c>
      <c r="D337" s="103" t="s">
        <v>5</v>
      </c>
      <c r="E337" s="104" t="s">
        <v>6</v>
      </c>
      <c r="F337" s="104"/>
      <c r="G337" s="104"/>
      <c r="H337" s="104" t="s">
        <v>7</v>
      </c>
      <c r="I337" s="104" t="s">
        <v>8</v>
      </c>
      <c r="J337" s="104"/>
      <c r="K337" s="104"/>
      <c r="L337" s="104"/>
      <c r="M337" s="104" t="s">
        <v>9</v>
      </c>
      <c r="N337" s="104"/>
      <c r="O337" s="104"/>
      <c r="P337" s="104"/>
    </row>
    <row r="338" spans="1:16" s="4" customFormat="1" ht="42.75" customHeight="1" x14ac:dyDescent="0.25">
      <c r="B338" s="102"/>
      <c r="C338" s="102"/>
      <c r="D338" s="103"/>
      <c r="E338" s="11" t="s">
        <v>10</v>
      </c>
      <c r="F338" s="11" t="s">
        <v>11</v>
      </c>
      <c r="G338" s="11" t="s">
        <v>12</v>
      </c>
      <c r="H338" s="104"/>
      <c r="I338" s="11" t="s">
        <v>13</v>
      </c>
      <c r="J338" s="11" t="s">
        <v>14</v>
      </c>
      <c r="K338" s="11" t="s">
        <v>15</v>
      </c>
      <c r="L338" s="11" t="s">
        <v>16</v>
      </c>
      <c r="M338" s="11" t="s">
        <v>17</v>
      </c>
      <c r="N338" s="11" t="s">
        <v>18</v>
      </c>
      <c r="O338" s="11" t="s">
        <v>19</v>
      </c>
      <c r="P338" s="11" t="s">
        <v>20</v>
      </c>
    </row>
    <row r="339" spans="1:16" s="10" customFormat="1" ht="18" customHeight="1" x14ac:dyDescent="0.3">
      <c r="A339" s="2">
        <v>10</v>
      </c>
      <c r="B339" s="104" t="s">
        <v>21</v>
      </c>
      <c r="C339" s="104"/>
      <c r="D339" s="104"/>
      <c r="E339" s="104"/>
      <c r="F339" s="104"/>
      <c r="G339" s="104"/>
      <c r="H339" s="106"/>
      <c r="I339" s="106"/>
      <c r="J339" s="106"/>
      <c r="K339" s="106"/>
      <c r="L339" s="106"/>
      <c r="M339" s="106"/>
      <c r="N339" s="106"/>
      <c r="O339" s="106"/>
      <c r="P339" s="106"/>
    </row>
    <row r="340" spans="1:16" s="10" customFormat="1" ht="32.25" customHeight="1" x14ac:dyDescent="0.3">
      <c r="A340" s="2">
        <v>10</v>
      </c>
      <c r="B340" s="56" t="s">
        <v>115</v>
      </c>
      <c r="C340" s="13" t="s">
        <v>130</v>
      </c>
      <c r="D340" s="23" t="s">
        <v>62</v>
      </c>
      <c r="E340" s="21">
        <v>5.8280000000000003</v>
      </c>
      <c r="F340" s="21">
        <v>9.2690000000000001</v>
      </c>
      <c r="G340" s="21">
        <v>36.084000000000003</v>
      </c>
      <c r="H340" s="21">
        <v>258.07499999999999</v>
      </c>
      <c r="I340" s="21">
        <v>4.65E-2</v>
      </c>
      <c r="J340" s="21">
        <v>4.96</v>
      </c>
      <c r="K340" s="21">
        <v>3.1E-2</v>
      </c>
      <c r="L340" s="21">
        <v>1.55</v>
      </c>
      <c r="M340" s="21">
        <v>134.2765</v>
      </c>
      <c r="N340" s="21">
        <v>146.01</v>
      </c>
      <c r="O340" s="21">
        <v>31.123999999999999</v>
      </c>
      <c r="P340" s="21">
        <v>0.48049999999999998</v>
      </c>
    </row>
    <row r="341" spans="1:16" s="10" customFormat="1" ht="18" customHeight="1" x14ac:dyDescent="0.3">
      <c r="B341" s="56"/>
      <c r="C341" s="13" t="s">
        <v>131</v>
      </c>
      <c r="D341" s="12">
        <v>10</v>
      </c>
      <c r="E341" s="21">
        <v>0.04</v>
      </c>
      <c r="F341" s="21">
        <v>0</v>
      </c>
      <c r="G341" s="21">
        <v>6.1</v>
      </c>
      <c r="H341" s="21">
        <v>25</v>
      </c>
      <c r="I341" s="21">
        <v>7.0000000000000007E-2</v>
      </c>
      <c r="J341" s="21">
        <v>0.06</v>
      </c>
      <c r="K341" s="21">
        <v>0</v>
      </c>
      <c r="L341" s="21">
        <v>0</v>
      </c>
      <c r="M341" s="21">
        <v>0.14000000000000001</v>
      </c>
      <c r="N341" s="21">
        <v>0.11</v>
      </c>
      <c r="O341" s="21">
        <v>0.18</v>
      </c>
      <c r="P341" s="21">
        <v>0.72</v>
      </c>
    </row>
    <row r="342" spans="1:16" s="10" customFormat="1" ht="18" customHeight="1" x14ac:dyDescent="0.3">
      <c r="B342" s="56" t="s">
        <v>132</v>
      </c>
      <c r="C342" s="13" t="s">
        <v>133</v>
      </c>
      <c r="D342" s="12">
        <v>20</v>
      </c>
      <c r="E342" s="21">
        <v>1.6</v>
      </c>
      <c r="F342" s="21">
        <v>0.05</v>
      </c>
      <c r="G342" s="21">
        <v>10.6</v>
      </c>
      <c r="H342" s="21">
        <v>54</v>
      </c>
      <c r="I342" s="21">
        <v>0.04</v>
      </c>
      <c r="J342" s="21">
        <v>0.8</v>
      </c>
      <c r="K342" s="21">
        <v>0</v>
      </c>
      <c r="L342" s="21">
        <v>0</v>
      </c>
      <c r="M342" s="21">
        <v>7.6</v>
      </c>
      <c r="N342" s="21">
        <v>26</v>
      </c>
      <c r="O342" s="21">
        <v>5.2</v>
      </c>
      <c r="P342" s="21">
        <v>0.5</v>
      </c>
    </row>
    <row r="343" spans="1:16" s="10" customFormat="1" ht="18" customHeight="1" x14ac:dyDescent="0.3">
      <c r="A343" s="2">
        <v>10</v>
      </c>
      <c r="B343" s="56" t="s">
        <v>24</v>
      </c>
      <c r="C343" s="13" t="s">
        <v>25</v>
      </c>
      <c r="D343" s="12" t="s">
        <v>26</v>
      </c>
      <c r="E343" s="21">
        <v>8.5999999999999993E-2</v>
      </c>
      <c r="F343" s="21">
        <v>2.1499999999999998E-2</v>
      </c>
      <c r="G343" s="21">
        <v>16.125</v>
      </c>
      <c r="H343" s="21">
        <v>64.994500000000002</v>
      </c>
      <c r="I343" s="21">
        <v>0</v>
      </c>
      <c r="J343" s="21">
        <v>0</v>
      </c>
      <c r="K343" s="21">
        <v>4.2999999999999997E-2</v>
      </c>
      <c r="L343" s="21">
        <v>0</v>
      </c>
      <c r="M343" s="21">
        <v>11.932499999999999</v>
      </c>
      <c r="N343" s="21">
        <v>1.5049999999999999</v>
      </c>
      <c r="O343" s="21">
        <v>3.01</v>
      </c>
      <c r="P343" s="21">
        <v>0.30099999999999999</v>
      </c>
    </row>
    <row r="344" spans="1:16" s="2" customFormat="1" ht="18" customHeight="1" x14ac:dyDescent="0.25">
      <c r="A344" s="2">
        <v>10</v>
      </c>
      <c r="B344" s="16"/>
      <c r="C344" s="16" t="s">
        <v>27</v>
      </c>
      <c r="D344" s="17">
        <f>155+30+215</f>
        <v>400</v>
      </c>
      <c r="E344" s="16">
        <f t="shared" ref="E344:P344" si="43">SUM(E340+E341+E342+E343)</f>
        <v>7.5540000000000003</v>
      </c>
      <c r="F344" s="16">
        <f t="shared" si="43"/>
        <v>9.3405000000000005</v>
      </c>
      <c r="G344" s="16">
        <f t="shared" si="43"/>
        <v>68.909000000000006</v>
      </c>
      <c r="H344" s="16">
        <f t="shared" si="43"/>
        <v>402.06950000000001</v>
      </c>
      <c r="I344" s="16">
        <f t="shared" si="43"/>
        <v>0.1565</v>
      </c>
      <c r="J344" s="16">
        <f t="shared" si="43"/>
        <v>5.8199999999999994</v>
      </c>
      <c r="K344" s="16">
        <f t="shared" si="43"/>
        <v>7.3999999999999996E-2</v>
      </c>
      <c r="L344" s="16">
        <f t="shared" si="43"/>
        <v>1.55</v>
      </c>
      <c r="M344" s="16">
        <f t="shared" si="43"/>
        <v>153.94899999999998</v>
      </c>
      <c r="N344" s="16">
        <f t="shared" si="43"/>
        <v>173.625</v>
      </c>
      <c r="O344" s="16">
        <f t="shared" si="43"/>
        <v>39.513999999999996</v>
      </c>
      <c r="P344" s="16">
        <f t="shared" si="43"/>
        <v>2.0015000000000001</v>
      </c>
    </row>
    <row r="345" spans="1:16" s="2" customFormat="1" ht="18" customHeight="1" x14ac:dyDescent="0.25">
      <c r="B345" s="99" t="s">
        <v>28</v>
      </c>
      <c r="C345" s="100"/>
      <c r="D345" s="100"/>
      <c r="E345" s="100"/>
      <c r="F345" s="100"/>
      <c r="G345" s="100"/>
      <c r="H345" s="100"/>
      <c r="I345" s="100"/>
      <c r="J345" s="100"/>
      <c r="K345" s="100"/>
      <c r="L345" s="100"/>
      <c r="M345" s="100"/>
      <c r="N345" s="100"/>
      <c r="O345" s="100"/>
      <c r="P345" s="101"/>
    </row>
    <row r="346" spans="1:16" s="2" customFormat="1" ht="18" customHeight="1" x14ac:dyDescent="0.25">
      <c r="B346" s="56"/>
      <c r="C346" s="13" t="s">
        <v>29</v>
      </c>
      <c r="D346" s="12">
        <v>200</v>
      </c>
      <c r="E346" s="21">
        <v>1</v>
      </c>
      <c r="F346" s="21">
        <v>0.2</v>
      </c>
      <c r="G346" s="21">
        <v>20.2</v>
      </c>
      <c r="H346" s="21">
        <v>92</v>
      </c>
      <c r="I346" s="21">
        <v>1.4</v>
      </c>
      <c r="J346" s="21">
        <v>4.4000000000000004</v>
      </c>
      <c r="K346" s="21">
        <v>0</v>
      </c>
      <c r="L346" s="21">
        <v>1.4</v>
      </c>
      <c r="M346" s="21">
        <v>1.4</v>
      </c>
      <c r="N346" s="21">
        <v>1.8</v>
      </c>
      <c r="O346" s="21">
        <v>2</v>
      </c>
      <c r="P346" s="21">
        <v>15.6</v>
      </c>
    </row>
    <row r="347" spans="1:16" s="2" customFormat="1" ht="18" customHeight="1" x14ac:dyDescent="0.25">
      <c r="B347" s="57"/>
      <c r="C347" s="16" t="s">
        <v>27</v>
      </c>
      <c r="D347" s="17">
        <v>200</v>
      </c>
      <c r="E347" s="16">
        <v>1</v>
      </c>
      <c r="F347" s="16">
        <v>0.2</v>
      </c>
      <c r="G347" s="16">
        <v>20.2</v>
      </c>
      <c r="H347" s="16">
        <v>92</v>
      </c>
      <c r="I347" s="16">
        <v>1.4</v>
      </c>
      <c r="J347" s="16">
        <v>4.4000000000000004</v>
      </c>
      <c r="K347" s="16">
        <v>0</v>
      </c>
      <c r="L347" s="16">
        <v>1.4</v>
      </c>
      <c r="M347" s="16">
        <v>1.4</v>
      </c>
      <c r="N347" s="16">
        <v>1.8</v>
      </c>
      <c r="O347" s="16">
        <v>2</v>
      </c>
      <c r="P347" s="16">
        <v>15.6</v>
      </c>
    </row>
    <row r="348" spans="1:16" s="10" customFormat="1" ht="18" customHeight="1" x14ac:dyDescent="0.3">
      <c r="A348" s="2">
        <v>10</v>
      </c>
      <c r="B348" s="104" t="s">
        <v>30</v>
      </c>
      <c r="C348" s="104"/>
      <c r="D348" s="104"/>
      <c r="E348" s="104"/>
      <c r="F348" s="104"/>
      <c r="G348" s="104"/>
      <c r="H348" s="104"/>
      <c r="I348" s="104"/>
      <c r="J348" s="104"/>
      <c r="K348" s="104"/>
      <c r="L348" s="104"/>
      <c r="M348" s="104"/>
      <c r="N348" s="104"/>
      <c r="O348" s="104"/>
      <c r="P348" s="104"/>
    </row>
    <row r="349" spans="1:16" s="10" customFormat="1" ht="18" customHeight="1" x14ac:dyDescent="0.3">
      <c r="A349" s="2">
        <v>10</v>
      </c>
      <c r="B349" s="120" t="s">
        <v>31</v>
      </c>
      <c r="C349" s="121" t="s">
        <v>32</v>
      </c>
      <c r="D349" s="122">
        <v>60</v>
      </c>
      <c r="E349" s="131">
        <v>1.02</v>
      </c>
      <c r="F349" s="131">
        <v>1.8</v>
      </c>
      <c r="G349" s="131">
        <v>3.6</v>
      </c>
      <c r="H349" s="131">
        <v>34.68</v>
      </c>
      <c r="I349" s="131">
        <v>0</v>
      </c>
      <c r="J349" s="131">
        <v>3.72</v>
      </c>
      <c r="K349" s="131">
        <v>0</v>
      </c>
      <c r="L349" s="131">
        <v>1.32</v>
      </c>
      <c r="M349" s="131">
        <v>21.84</v>
      </c>
      <c r="N349" s="131">
        <v>21.84</v>
      </c>
      <c r="O349" s="131">
        <v>7.98</v>
      </c>
      <c r="P349" s="131">
        <v>0.42</v>
      </c>
    </row>
    <row r="350" spans="1:16" s="10" customFormat="1" ht="32.25" customHeight="1" x14ac:dyDescent="0.3">
      <c r="B350" s="120" t="s">
        <v>284</v>
      </c>
      <c r="C350" s="121" t="s">
        <v>285</v>
      </c>
      <c r="D350" s="124" t="s">
        <v>171</v>
      </c>
      <c r="E350" s="131">
        <v>2.8689999999999998</v>
      </c>
      <c r="F350" s="131">
        <v>9.69</v>
      </c>
      <c r="G350" s="131">
        <v>11.608999999999998</v>
      </c>
      <c r="H350" s="131">
        <v>153.178</v>
      </c>
      <c r="I350" s="131">
        <v>9.5000000000000015E-3</v>
      </c>
      <c r="J350" s="131">
        <v>9.5000000000000001E-2</v>
      </c>
      <c r="K350" s="131">
        <v>40.545999999999999</v>
      </c>
      <c r="L350" s="131">
        <v>3.173</v>
      </c>
      <c r="M350" s="131">
        <v>84.47399999999999</v>
      </c>
      <c r="N350" s="131">
        <v>41.838000000000001</v>
      </c>
      <c r="O350" s="131">
        <v>68.932000000000002</v>
      </c>
      <c r="P350" s="131">
        <v>1.026</v>
      </c>
    </row>
    <row r="351" spans="1:16" s="10" customFormat="1" ht="18" customHeight="1" x14ac:dyDescent="0.3">
      <c r="B351" s="120" t="s">
        <v>195</v>
      </c>
      <c r="C351" s="121" t="s">
        <v>196</v>
      </c>
      <c r="D351" s="122">
        <v>70</v>
      </c>
      <c r="E351" s="131">
        <v>1.2599999999999998</v>
      </c>
      <c r="F351" s="131">
        <v>3.6</v>
      </c>
      <c r="G351" s="131">
        <v>5.76</v>
      </c>
      <c r="H351" s="131">
        <v>64.62</v>
      </c>
      <c r="I351" s="131">
        <v>0</v>
      </c>
      <c r="J351" s="131">
        <v>0</v>
      </c>
      <c r="K351" s="131">
        <v>11.34</v>
      </c>
      <c r="L351" s="131">
        <v>1.62</v>
      </c>
      <c r="M351" s="131">
        <v>35.46</v>
      </c>
      <c r="N351" s="131">
        <v>16.02</v>
      </c>
      <c r="O351" s="131">
        <v>35.28</v>
      </c>
      <c r="P351" s="131">
        <v>0.54</v>
      </c>
    </row>
    <row r="352" spans="1:16" s="10" customFormat="1" ht="18" customHeight="1" x14ac:dyDescent="0.3">
      <c r="B352" s="120" t="s">
        <v>138</v>
      </c>
      <c r="C352" s="121" t="s">
        <v>139</v>
      </c>
      <c r="D352" s="122">
        <v>130</v>
      </c>
      <c r="E352" s="131">
        <v>2.5000000000000001E-2</v>
      </c>
      <c r="F352" s="131">
        <v>0.15</v>
      </c>
      <c r="G352" s="131">
        <v>3.5000000000000003E-2</v>
      </c>
      <c r="H352" s="131">
        <v>1.6</v>
      </c>
      <c r="I352" s="131">
        <v>5.0000000000000001E-4</v>
      </c>
      <c r="J352" s="131">
        <v>5.0000000000000001E-3</v>
      </c>
      <c r="K352" s="131">
        <v>1</v>
      </c>
      <c r="L352" s="131">
        <v>5.0000000000000001E-3</v>
      </c>
      <c r="M352" s="131">
        <v>0.9</v>
      </c>
      <c r="N352" s="131">
        <v>0.6</v>
      </c>
      <c r="O352" s="131">
        <v>0.1</v>
      </c>
      <c r="P352" s="131">
        <v>0</v>
      </c>
    </row>
    <row r="353" spans="1:16" s="10" customFormat="1" ht="18" customHeight="1" x14ac:dyDescent="0.3">
      <c r="A353" s="2">
        <v>10</v>
      </c>
      <c r="B353" s="120" t="s">
        <v>40</v>
      </c>
      <c r="C353" s="121" t="s">
        <v>41</v>
      </c>
      <c r="D353" s="122">
        <v>200</v>
      </c>
      <c r="E353" s="131">
        <v>11.13</v>
      </c>
      <c r="F353" s="131">
        <v>6.72</v>
      </c>
      <c r="G353" s="131">
        <v>8.4</v>
      </c>
      <c r="H353" s="131">
        <v>103.95</v>
      </c>
      <c r="I353" s="131">
        <v>0.14000000000000001</v>
      </c>
      <c r="J353" s="131">
        <v>7.0000000000000007E-2</v>
      </c>
      <c r="K353" s="131">
        <v>0.49</v>
      </c>
      <c r="L353" s="131">
        <v>2.2400000000000002</v>
      </c>
      <c r="M353" s="131">
        <v>83.44</v>
      </c>
      <c r="N353" s="131">
        <v>31.99</v>
      </c>
      <c r="O353" s="131">
        <v>156.59</v>
      </c>
      <c r="P353" s="131">
        <v>0.84</v>
      </c>
    </row>
    <row r="354" spans="1:16" s="10" customFormat="1" ht="18" customHeight="1" x14ac:dyDescent="0.3">
      <c r="B354" s="120" t="s">
        <v>42</v>
      </c>
      <c r="C354" s="121" t="s">
        <v>43</v>
      </c>
      <c r="D354" s="122">
        <v>20</v>
      </c>
      <c r="E354" s="131">
        <v>2.6519999999999997</v>
      </c>
      <c r="F354" s="131">
        <v>4.16</v>
      </c>
      <c r="G354" s="131">
        <v>17.719000000000001</v>
      </c>
      <c r="H354" s="131">
        <v>118.93699999999998</v>
      </c>
      <c r="I354" s="131">
        <v>0.11699999999999999</v>
      </c>
      <c r="J354" s="131">
        <v>15.743</v>
      </c>
      <c r="K354" s="131">
        <v>2.6000000000000002E-2</v>
      </c>
      <c r="L354" s="131">
        <v>0.156</v>
      </c>
      <c r="M354" s="131">
        <v>32.045000000000002</v>
      </c>
      <c r="N354" s="131">
        <v>75.048999999999992</v>
      </c>
      <c r="O354" s="131">
        <v>24.05</v>
      </c>
      <c r="P354" s="131">
        <v>0.87100000000000011</v>
      </c>
    </row>
    <row r="355" spans="1:16" s="10" customFormat="1" ht="18" customHeight="1" x14ac:dyDescent="0.3">
      <c r="B355" s="120" t="s">
        <v>44</v>
      </c>
      <c r="C355" s="121" t="s">
        <v>45</v>
      </c>
      <c r="D355" s="122">
        <v>30</v>
      </c>
      <c r="E355" s="131">
        <v>0.28000000000000003</v>
      </c>
      <c r="F355" s="131">
        <v>0.1</v>
      </c>
      <c r="G355" s="131">
        <v>28.88</v>
      </c>
      <c r="H355" s="131">
        <v>117.54</v>
      </c>
      <c r="I355" s="131">
        <v>0</v>
      </c>
      <c r="J355" s="131">
        <v>19.3</v>
      </c>
      <c r="K355" s="131">
        <v>0</v>
      </c>
      <c r="L355" s="131">
        <v>0.16</v>
      </c>
      <c r="M355" s="131">
        <v>13.66</v>
      </c>
      <c r="N355" s="131">
        <v>7.38</v>
      </c>
      <c r="O355" s="131">
        <v>5.78</v>
      </c>
      <c r="P355" s="131">
        <v>0.46800000000000003</v>
      </c>
    </row>
    <row r="356" spans="1:16" s="10" customFormat="1" ht="18" customHeight="1" x14ac:dyDescent="0.3">
      <c r="A356" s="2">
        <v>10</v>
      </c>
      <c r="B356" s="16"/>
      <c r="C356" s="16" t="s">
        <v>27</v>
      </c>
      <c r="D356" s="17">
        <f>510+210</f>
        <v>720</v>
      </c>
      <c r="E356" s="16">
        <f t="shared" ref="E356:P356" si="44">SUM(E349+E350+E352+E351+E353+E354+E355)</f>
        <v>19.236000000000004</v>
      </c>
      <c r="F356" s="16">
        <f t="shared" si="44"/>
        <v>26.220000000000002</v>
      </c>
      <c r="G356" s="16">
        <f t="shared" si="44"/>
        <v>76.003</v>
      </c>
      <c r="H356" s="16">
        <f t="shared" si="44"/>
        <v>594.505</v>
      </c>
      <c r="I356" s="16">
        <f t="shared" si="44"/>
        <v>0.26700000000000002</v>
      </c>
      <c r="J356" s="16">
        <f t="shared" si="44"/>
        <v>38.933</v>
      </c>
      <c r="K356" s="16">
        <f t="shared" si="44"/>
        <v>53.402000000000001</v>
      </c>
      <c r="L356" s="16">
        <f t="shared" si="44"/>
        <v>8.6740000000000013</v>
      </c>
      <c r="M356" s="16">
        <f t="shared" si="44"/>
        <v>271.81900000000002</v>
      </c>
      <c r="N356" s="16">
        <f t="shared" si="44"/>
        <v>194.71699999999998</v>
      </c>
      <c r="O356" s="16">
        <f t="shared" si="44"/>
        <v>298.71199999999999</v>
      </c>
      <c r="P356" s="16">
        <f t="shared" si="44"/>
        <v>4.165</v>
      </c>
    </row>
    <row r="357" spans="1:16" s="10" customFormat="1" ht="18" customHeight="1" x14ac:dyDescent="0.3">
      <c r="A357" s="2">
        <v>10</v>
      </c>
      <c r="B357" s="104" t="s">
        <v>123</v>
      </c>
      <c r="C357" s="104"/>
      <c r="D357" s="104"/>
      <c r="E357" s="104"/>
      <c r="F357" s="104"/>
      <c r="G357" s="104"/>
      <c r="H357" s="104"/>
      <c r="I357" s="104"/>
      <c r="J357" s="104"/>
      <c r="K357" s="104"/>
      <c r="L357" s="104"/>
      <c r="M357" s="104"/>
      <c r="N357" s="104"/>
      <c r="O357" s="104"/>
      <c r="P357" s="104"/>
    </row>
    <row r="358" spans="1:16" s="2" customFormat="1" ht="18" customHeight="1" x14ac:dyDescent="0.25">
      <c r="B358" s="11" t="s">
        <v>124</v>
      </c>
      <c r="C358" s="13" t="s">
        <v>125</v>
      </c>
      <c r="D358" s="23">
        <v>50</v>
      </c>
      <c r="E358" s="21">
        <v>2</v>
      </c>
      <c r="F358" s="21">
        <v>2.35</v>
      </c>
      <c r="G358" s="21">
        <v>13.9</v>
      </c>
      <c r="H358" s="21">
        <v>85</v>
      </c>
      <c r="I358" s="21">
        <v>0.03</v>
      </c>
      <c r="J358" s="21">
        <v>0</v>
      </c>
      <c r="K358" s="21">
        <v>5.0000000000000001E-3</v>
      </c>
      <c r="L358" s="21">
        <v>1</v>
      </c>
      <c r="M358" s="21">
        <v>8</v>
      </c>
      <c r="N358" s="21">
        <v>22</v>
      </c>
      <c r="O358" s="21">
        <v>3</v>
      </c>
      <c r="P358" s="21">
        <v>0.3</v>
      </c>
    </row>
    <row r="359" spans="1:16" s="2" customFormat="1" ht="18" customHeight="1" x14ac:dyDescent="0.25">
      <c r="B359" s="11" t="s">
        <v>49</v>
      </c>
      <c r="C359" s="13" t="s">
        <v>50</v>
      </c>
      <c r="D359" s="23">
        <v>200</v>
      </c>
      <c r="E359" s="21">
        <v>11.6</v>
      </c>
      <c r="F359" s="21">
        <v>10</v>
      </c>
      <c r="G359" s="21">
        <v>19.2</v>
      </c>
      <c r="H359" s="21">
        <v>213.2</v>
      </c>
      <c r="I359" s="21">
        <v>0.08</v>
      </c>
      <c r="J359" s="21">
        <v>5.2</v>
      </c>
      <c r="K359" s="21">
        <v>0.08</v>
      </c>
      <c r="L359" s="21">
        <v>0</v>
      </c>
      <c r="M359" s="21">
        <v>480</v>
      </c>
      <c r="N359" s="21">
        <v>360</v>
      </c>
      <c r="O359" s="21">
        <v>56</v>
      </c>
      <c r="P359" s="21">
        <v>0.4</v>
      </c>
    </row>
    <row r="360" spans="1:16" s="2" customFormat="1" ht="18" customHeight="1" x14ac:dyDescent="0.25">
      <c r="B360" s="16"/>
      <c r="C360" s="16" t="s">
        <v>27</v>
      </c>
      <c r="D360" s="25">
        <v>250</v>
      </c>
      <c r="E360" s="16">
        <v>13.6</v>
      </c>
      <c r="F360" s="16">
        <v>12.35</v>
      </c>
      <c r="G360" s="16">
        <v>33.1</v>
      </c>
      <c r="H360" s="16">
        <v>298.2</v>
      </c>
      <c r="I360" s="16">
        <v>0.11</v>
      </c>
      <c r="J360" s="16">
        <v>5.2</v>
      </c>
      <c r="K360" s="16">
        <v>8.5000000000000006E-2</v>
      </c>
      <c r="L360" s="16">
        <v>1</v>
      </c>
      <c r="M360" s="16">
        <v>488</v>
      </c>
      <c r="N360" s="16">
        <v>382</v>
      </c>
      <c r="O360" s="16">
        <v>59</v>
      </c>
      <c r="P360" s="16">
        <v>0.7</v>
      </c>
    </row>
    <row r="361" spans="1:16" s="2" customFormat="1" ht="18" customHeight="1" x14ac:dyDescent="0.25">
      <c r="B361" s="99" t="s">
        <v>108</v>
      </c>
      <c r="C361" s="100"/>
      <c r="D361" s="100"/>
      <c r="E361" s="100"/>
      <c r="F361" s="100"/>
      <c r="G361" s="100"/>
      <c r="H361" s="100"/>
      <c r="I361" s="100"/>
      <c r="J361" s="100"/>
      <c r="K361" s="100"/>
      <c r="L361" s="100"/>
      <c r="M361" s="100"/>
      <c r="N361" s="100"/>
      <c r="O361" s="100"/>
      <c r="P361" s="101"/>
    </row>
    <row r="362" spans="1:16" s="2" customFormat="1" ht="18" customHeight="1" x14ac:dyDescent="0.25">
      <c r="B362" s="11" t="s">
        <v>205</v>
      </c>
      <c r="C362" s="13" t="s">
        <v>206</v>
      </c>
      <c r="D362" s="23" t="s">
        <v>207</v>
      </c>
      <c r="E362" s="21">
        <v>9.5039999999999996</v>
      </c>
      <c r="F362" s="21">
        <v>7.7759999999999998</v>
      </c>
      <c r="G362" s="21">
        <v>34.24</v>
      </c>
      <c r="H362" s="21">
        <v>244.96</v>
      </c>
      <c r="I362" s="21">
        <v>0.112</v>
      </c>
      <c r="J362" s="21">
        <v>1.8560000000000001</v>
      </c>
      <c r="K362" s="21">
        <v>6.4000000000000001E-2</v>
      </c>
      <c r="L362" s="21">
        <v>2.0960000000000001</v>
      </c>
      <c r="M362" s="21">
        <v>76.8</v>
      </c>
      <c r="N362" s="21">
        <v>98.08</v>
      </c>
      <c r="O362" s="21">
        <v>23.2</v>
      </c>
      <c r="P362" s="21">
        <v>28.08</v>
      </c>
    </row>
    <row r="363" spans="1:16" s="2" customFormat="1" ht="18" customHeight="1" x14ac:dyDescent="0.25">
      <c r="B363" s="11" t="s">
        <v>42</v>
      </c>
      <c r="C363" s="13" t="s">
        <v>43</v>
      </c>
      <c r="D363" s="23">
        <v>20</v>
      </c>
      <c r="E363" s="21">
        <v>1.5333333333333301</v>
      </c>
      <c r="F363" s="21">
        <v>0.133333333333333</v>
      </c>
      <c r="G363" s="21">
        <v>9.8666666666666707</v>
      </c>
      <c r="H363" s="21">
        <v>47</v>
      </c>
      <c r="I363" s="21">
        <v>0</v>
      </c>
      <c r="J363" s="21">
        <v>0</v>
      </c>
      <c r="K363" s="21">
        <v>0</v>
      </c>
      <c r="L363" s="21">
        <v>0.2</v>
      </c>
      <c r="M363" s="21">
        <v>4</v>
      </c>
      <c r="N363" s="21">
        <v>13</v>
      </c>
      <c r="O363" s="21">
        <v>2.8</v>
      </c>
      <c r="P363" s="21">
        <v>0.2</v>
      </c>
    </row>
    <row r="364" spans="1:16" s="10" customFormat="1" ht="19.5" customHeight="1" x14ac:dyDescent="0.3">
      <c r="A364" s="2">
        <v>10</v>
      </c>
      <c r="B364" s="11" t="s">
        <v>76</v>
      </c>
      <c r="C364" s="13" t="s">
        <v>77</v>
      </c>
      <c r="D364" s="12">
        <v>200</v>
      </c>
      <c r="E364" s="21">
        <v>0.16</v>
      </c>
      <c r="F364" s="21">
        <v>0.16</v>
      </c>
      <c r="G364" s="21">
        <v>19.88</v>
      </c>
      <c r="H364" s="21">
        <v>113.6</v>
      </c>
      <c r="I364" s="21">
        <v>0.02</v>
      </c>
      <c r="J364" s="21">
        <v>0.9</v>
      </c>
      <c r="K364" s="21">
        <v>0</v>
      </c>
      <c r="L364" s="21">
        <v>0.08</v>
      </c>
      <c r="M364" s="21">
        <v>13.94</v>
      </c>
      <c r="N364" s="21">
        <v>4.4000000000000004</v>
      </c>
      <c r="O364" s="21">
        <v>5.14</v>
      </c>
      <c r="P364" s="21">
        <v>0.93600000000000005</v>
      </c>
    </row>
    <row r="365" spans="1:16" s="10" customFormat="1" ht="18" hidden="1" customHeight="1" x14ac:dyDescent="0.3">
      <c r="A365" s="2">
        <v>10</v>
      </c>
      <c r="B365" s="11"/>
      <c r="C365" s="58"/>
      <c r="D365" s="12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</row>
    <row r="366" spans="1:16" s="10" customFormat="1" ht="18" customHeight="1" x14ac:dyDescent="0.3">
      <c r="A366" s="2">
        <v>10</v>
      </c>
      <c r="B366" s="16"/>
      <c r="C366" s="16" t="s">
        <v>27</v>
      </c>
      <c r="D366" s="17">
        <f>SUM(D363:D365)+160</f>
        <v>380</v>
      </c>
      <c r="E366" s="16">
        <f t="shared" ref="E366:P366" si="45">SUM(E362+E363+E364)</f>
        <v>11.197333333333329</v>
      </c>
      <c r="F366" s="16">
        <f t="shared" si="45"/>
        <v>8.0693333333333328</v>
      </c>
      <c r="G366" s="16">
        <f t="shared" si="45"/>
        <v>63.986666666666665</v>
      </c>
      <c r="H366" s="16">
        <f t="shared" si="45"/>
        <v>405.56000000000006</v>
      </c>
      <c r="I366" s="16">
        <f t="shared" si="45"/>
        <v>0.13200000000000001</v>
      </c>
      <c r="J366" s="16">
        <f t="shared" si="45"/>
        <v>2.7560000000000002</v>
      </c>
      <c r="K366" s="16">
        <f t="shared" si="45"/>
        <v>6.4000000000000001E-2</v>
      </c>
      <c r="L366" s="16">
        <f t="shared" si="45"/>
        <v>2.3760000000000003</v>
      </c>
      <c r="M366" s="16">
        <f t="shared" si="45"/>
        <v>94.74</v>
      </c>
      <c r="N366" s="16">
        <f t="shared" si="45"/>
        <v>115.48</v>
      </c>
      <c r="O366" s="16">
        <f t="shared" si="45"/>
        <v>31.14</v>
      </c>
      <c r="P366" s="16">
        <f t="shared" si="45"/>
        <v>29.215999999999998</v>
      </c>
    </row>
    <row r="367" spans="1:16" s="10" customFormat="1" ht="18" customHeight="1" x14ac:dyDescent="0.3">
      <c r="A367" s="2">
        <v>10</v>
      </c>
      <c r="B367" s="16"/>
      <c r="C367" s="16" t="s">
        <v>208</v>
      </c>
      <c r="D367" s="17"/>
      <c r="E367" s="16">
        <f t="shared" ref="E367:P367" si="46">SUM(E344+E347+E356+E360+E366)</f>
        <v>52.587333333333333</v>
      </c>
      <c r="F367" s="16">
        <f t="shared" si="46"/>
        <v>56.179833333333335</v>
      </c>
      <c r="G367" s="16">
        <f t="shared" si="46"/>
        <v>262.19866666666667</v>
      </c>
      <c r="H367" s="16">
        <f t="shared" si="46"/>
        <v>1792.3344999999999</v>
      </c>
      <c r="I367" s="16">
        <f t="shared" si="46"/>
        <v>2.0655000000000001</v>
      </c>
      <c r="J367" s="16">
        <f t="shared" si="46"/>
        <v>57.109000000000002</v>
      </c>
      <c r="K367" s="16">
        <f t="shared" si="46"/>
        <v>53.625</v>
      </c>
      <c r="L367" s="16">
        <f t="shared" si="46"/>
        <v>15.000000000000004</v>
      </c>
      <c r="M367" s="16">
        <f t="shared" si="46"/>
        <v>1009.908</v>
      </c>
      <c r="N367" s="16">
        <f t="shared" si="46"/>
        <v>867.62200000000007</v>
      </c>
      <c r="O367" s="16">
        <f t="shared" si="46"/>
        <v>430.36599999999999</v>
      </c>
      <c r="P367" s="16">
        <f t="shared" si="46"/>
        <v>51.682499999999997</v>
      </c>
    </row>
  </sheetData>
  <mergeCells count="120">
    <mergeCell ref="D188:D189"/>
    <mergeCell ref="B158:P158"/>
    <mergeCell ref="B339:P339"/>
    <mergeCell ref="B348:P348"/>
    <mergeCell ref="B265:B266"/>
    <mergeCell ref="C265:C266"/>
    <mergeCell ref="D265:D266"/>
    <mergeCell ref="E265:G265"/>
    <mergeCell ref="H265:H266"/>
    <mergeCell ref="I265:L265"/>
    <mergeCell ref="M265:P265"/>
    <mergeCell ref="B300:B301"/>
    <mergeCell ref="C300:C301"/>
    <mergeCell ref="D300:D301"/>
    <mergeCell ref="E300:G300"/>
    <mergeCell ref="H300:H301"/>
    <mergeCell ref="M188:P188"/>
    <mergeCell ref="B172:P172"/>
    <mergeCell ref="B190:P190"/>
    <mergeCell ref="B198:P198"/>
    <mergeCell ref="B208:P208"/>
    <mergeCell ref="B224:P224"/>
    <mergeCell ref="B188:B189"/>
    <mergeCell ref="B361:P361"/>
    <mergeCell ref="B212:P212"/>
    <mergeCell ref="B153:P153"/>
    <mergeCell ref="C117:C118"/>
    <mergeCell ref="D117:D118"/>
    <mergeCell ref="E117:G117"/>
    <mergeCell ref="H117:H118"/>
    <mergeCell ref="I117:L117"/>
    <mergeCell ref="M117:P117"/>
    <mergeCell ref="B357:P357"/>
    <mergeCell ref="B302:P302"/>
    <mergeCell ref="B164:P164"/>
    <mergeCell ref="M337:P337"/>
    <mergeCell ref="B337:B338"/>
    <mergeCell ref="C337:C338"/>
    <mergeCell ref="D337:D338"/>
    <mergeCell ref="E337:G337"/>
    <mergeCell ref="H337:H338"/>
    <mergeCell ref="I337:L337"/>
    <mergeCell ref="C188:C189"/>
    <mergeCell ref="B222:B223"/>
    <mergeCell ref="C222:C223"/>
    <mergeCell ref="D222:D223"/>
    <mergeCell ref="E222:G222"/>
    <mergeCell ref="B345:P345"/>
    <mergeCell ref="E188:G188"/>
    <mergeCell ref="H188:H189"/>
    <mergeCell ref="I188:L188"/>
    <mergeCell ref="I38:L38"/>
    <mergeCell ref="B62:P62"/>
    <mergeCell ref="B51:P51"/>
    <mergeCell ref="B40:P40"/>
    <mergeCell ref="B313:P313"/>
    <mergeCell ref="I300:L300"/>
    <mergeCell ref="M300:P300"/>
    <mergeCell ref="B124:P124"/>
    <mergeCell ref="H151:H152"/>
    <mergeCell ref="I151:L151"/>
    <mergeCell ref="M151:P151"/>
    <mergeCell ref="B151:B152"/>
    <mergeCell ref="C151:C152"/>
    <mergeCell ref="D151:D152"/>
    <mergeCell ref="E151:G151"/>
    <mergeCell ref="B119:P119"/>
    <mergeCell ref="B127:P127"/>
    <mergeCell ref="B135:P135"/>
    <mergeCell ref="B117:B118"/>
    <mergeCell ref="B326:P326"/>
    <mergeCell ref="M4:P4"/>
    <mergeCell ref="B6:P6"/>
    <mergeCell ref="B14:P14"/>
    <mergeCell ref="B23:P23"/>
    <mergeCell ref="B4:B5"/>
    <mergeCell ref="C4:C5"/>
    <mergeCell ref="D4:D5"/>
    <mergeCell ref="E4:G4"/>
    <mergeCell ref="H4:H5"/>
    <mergeCell ref="I4:L4"/>
    <mergeCell ref="B11:P11"/>
    <mergeCell ref="B195:P195"/>
    <mergeCell ref="B232:P232"/>
    <mergeCell ref="B273:P273"/>
    <mergeCell ref="B307:P307"/>
    <mergeCell ref="B322:P322"/>
    <mergeCell ref="H222:H223"/>
    <mergeCell ref="I222:L222"/>
    <mergeCell ref="M222:P222"/>
    <mergeCell ref="B238:P238"/>
    <mergeCell ref="B249:P249"/>
    <mergeCell ref="B267:P267"/>
    <mergeCell ref="B276:P276"/>
    <mergeCell ref="B285:P285"/>
    <mergeCell ref="B253:P253"/>
    <mergeCell ref="B289:P289"/>
    <mergeCell ref="B27:P27"/>
    <mergeCell ref="B66:P66"/>
    <mergeCell ref="B105:P105"/>
    <mergeCell ref="B139:P139"/>
    <mergeCell ref="B176:P176"/>
    <mergeCell ref="C38:C39"/>
    <mergeCell ref="D38:D39"/>
    <mergeCell ref="E38:G38"/>
    <mergeCell ref="H38:H39"/>
    <mergeCell ref="B45:P45"/>
    <mergeCell ref="E77:G77"/>
    <mergeCell ref="H77:H78"/>
    <mergeCell ref="I77:L77"/>
    <mergeCell ref="M77:P77"/>
    <mergeCell ref="B38:B39"/>
    <mergeCell ref="B79:P79"/>
    <mergeCell ref="B89:P89"/>
    <mergeCell ref="B101:P101"/>
    <mergeCell ref="M38:P38"/>
    <mergeCell ref="B77:B78"/>
    <mergeCell ref="C77:C78"/>
    <mergeCell ref="D77:D78"/>
    <mergeCell ref="B86:P86"/>
  </mergeCells>
  <pageMargins left="0.51181101799011197" right="0.51181101799011197" top="0.74803149700164795" bottom="0.35433071851730302" header="0.31496062874794001" footer="0.31496062874794001"/>
  <pageSetup paperSize="9" scale="67" fitToHeight="0" orientation="landscape" r:id="rId1"/>
  <rowBreaks count="9" manualBreakCount="9">
    <brk id="33" max="367" man="1"/>
    <brk id="72" max="367" man="1"/>
    <brk id="111" max="367" man="1"/>
    <brk id="145" max="367" man="1"/>
    <brk id="182" max="367" man="1"/>
    <brk id="217" max="367" man="1"/>
    <brk id="259" max="367" man="1"/>
    <brk id="295" max="367" man="1"/>
    <brk id="331" max="36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5"/>
  <sheetViews>
    <sheetView topLeftCell="A4" workbookViewId="0">
      <selection activeCell="E19" sqref="E19"/>
    </sheetView>
  </sheetViews>
  <sheetFormatPr defaultColWidth="9.140625" defaultRowHeight="15" customHeight="1" x14ac:dyDescent="0.3"/>
  <cols>
    <col min="1" max="1" width="9.140625" style="59" customWidth="1"/>
    <col min="2" max="2" width="9.28515625" style="59" customWidth="1"/>
    <col min="3" max="3" width="13.28515625" style="59" customWidth="1"/>
    <col min="4" max="5" width="9.28515625" style="59" customWidth="1"/>
    <col min="6" max="6" width="12.7109375" style="59" customWidth="1"/>
    <col min="7" max="14" width="9.28515625" style="59" customWidth="1"/>
    <col min="15" max="15" width="9.140625" style="59" customWidth="1"/>
    <col min="16" max="16" width="32.42578125" style="59" hidden="1" customWidth="1"/>
    <col min="17" max="20" width="9.28515625" style="59" hidden="1" customWidth="1"/>
    <col min="21" max="16384" width="9.140625" style="1"/>
  </cols>
  <sheetData>
    <row r="2" spans="2:20" s="10" customFormat="1" ht="40.5" customHeight="1" x14ac:dyDescent="0.3">
      <c r="B2" s="108" t="s">
        <v>209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2:20" s="10" customFormat="1" ht="75" customHeight="1" x14ac:dyDescent="0.3">
      <c r="B3" s="60" t="s">
        <v>210</v>
      </c>
      <c r="C3" s="115" t="s">
        <v>6</v>
      </c>
      <c r="D3" s="115"/>
      <c r="E3" s="115"/>
      <c r="F3" s="115" t="s">
        <v>211</v>
      </c>
      <c r="G3" s="115" t="s">
        <v>8</v>
      </c>
      <c r="H3" s="115"/>
      <c r="I3" s="115"/>
      <c r="J3" s="115"/>
      <c r="K3" s="115" t="s">
        <v>9</v>
      </c>
      <c r="L3" s="115"/>
      <c r="M3" s="115"/>
      <c r="N3" s="115"/>
      <c r="P3" s="112" t="s">
        <v>212</v>
      </c>
      <c r="Q3" s="109" t="s">
        <v>6</v>
      </c>
      <c r="R3" s="110"/>
      <c r="S3" s="111"/>
      <c r="T3" s="61" t="s">
        <v>213</v>
      </c>
    </row>
    <row r="4" spans="2:20" s="10" customFormat="1" ht="19.5" customHeight="1" x14ac:dyDescent="0.35">
      <c r="B4" s="62"/>
      <c r="C4" s="60" t="s">
        <v>10</v>
      </c>
      <c r="D4" s="60" t="s">
        <v>11</v>
      </c>
      <c r="E4" s="60" t="s">
        <v>12</v>
      </c>
      <c r="F4" s="115"/>
      <c r="G4" s="60" t="s">
        <v>214</v>
      </c>
      <c r="H4" s="60" t="s">
        <v>14</v>
      </c>
      <c r="I4" s="60" t="s">
        <v>15</v>
      </c>
      <c r="J4" s="60" t="s">
        <v>16</v>
      </c>
      <c r="K4" s="60" t="s">
        <v>17</v>
      </c>
      <c r="L4" s="60" t="s">
        <v>18</v>
      </c>
      <c r="M4" s="60" t="s">
        <v>19</v>
      </c>
      <c r="N4" s="60" t="s">
        <v>20</v>
      </c>
      <c r="P4" s="113"/>
      <c r="Q4" s="63" t="s">
        <v>10</v>
      </c>
      <c r="R4" s="63" t="s">
        <v>11</v>
      </c>
      <c r="S4" s="63" t="s">
        <v>12</v>
      </c>
      <c r="T4" s="64" t="s">
        <v>215</v>
      </c>
    </row>
    <row r="5" spans="2:20" s="10" customFormat="1" ht="16.5" customHeight="1" x14ac:dyDescent="0.3">
      <c r="B5" s="65">
        <v>1</v>
      </c>
      <c r="C5" s="60">
        <f>'на выход'!E33</f>
        <v>56.289666666666655</v>
      </c>
      <c r="D5" s="60">
        <f>'на выход'!F33</f>
        <v>74.102166666666662</v>
      </c>
      <c r="E5" s="60">
        <f>'на выход'!G33</f>
        <v>245.20833333333331</v>
      </c>
      <c r="F5" s="60">
        <f>'на выход'!H33</f>
        <v>1886.4305000000002</v>
      </c>
      <c r="G5" s="60">
        <f>'на выход'!I33</f>
        <v>1.8769999999999998</v>
      </c>
      <c r="H5" s="60">
        <f>'на выход'!J33</f>
        <v>53.42</v>
      </c>
      <c r="I5" s="60">
        <f>'на выход'!K33</f>
        <v>27.686</v>
      </c>
      <c r="J5" s="60">
        <f>'на выход'!L33</f>
        <v>14.2555</v>
      </c>
      <c r="K5" s="60">
        <f>'на выход'!M33</f>
        <v>926.88450000000012</v>
      </c>
      <c r="L5" s="60">
        <f>'на выход'!N33</f>
        <v>1052.0409999999999</v>
      </c>
      <c r="M5" s="60">
        <f>'на выход'!O33</f>
        <v>357.892</v>
      </c>
      <c r="N5" s="60">
        <f>'на выход'!P33</f>
        <v>27.738999999999997</v>
      </c>
      <c r="P5" s="114"/>
      <c r="Q5" s="66" t="s">
        <v>216</v>
      </c>
      <c r="R5" s="66" t="s">
        <v>217</v>
      </c>
      <c r="S5" s="66" t="s">
        <v>218</v>
      </c>
      <c r="T5" s="67" t="s">
        <v>219</v>
      </c>
    </row>
    <row r="6" spans="2:20" s="10" customFormat="1" ht="16.5" customHeight="1" x14ac:dyDescent="0.3">
      <c r="B6" s="65">
        <v>2</v>
      </c>
      <c r="C6" s="60">
        <f>'на выход'!E72</f>
        <v>56.419733333333333</v>
      </c>
      <c r="D6" s="60">
        <f>'на выход'!F72</f>
        <v>71.693633333333338</v>
      </c>
      <c r="E6" s="60">
        <f>'на выход'!G72</f>
        <v>297.10446666666667</v>
      </c>
      <c r="F6" s="60">
        <f>'на выход'!H72</f>
        <v>2103.1851000000001</v>
      </c>
      <c r="G6" s="60">
        <f>'на выход'!I72</f>
        <v>1.83592</v>
      </c>
      <c r="H6" s="60">
        <f>'на выход'!J72</f>
        <v>32.651899999999998</v>
      </c>
      <c r="I6" s="60">
        <f>'на выход'!K72</f>
        <v>19.009499999999999</v>
      </c>
      <c r="J6" s="60">
        <f>'на выход'!L72</f>
        <v>58.072699999999998</v>
      </c>
      <c r="K6" s="60">
        <f>'на выход'!M72</f>
        <v>798.45350000000008</v>
      </c>
      <c r="L6" s="60">
        <f>'на выход'!N72</f>
        <v>1025.721</v>
      </c>
      <c r="M6" s="60">
        <f>'на выход'!O72</f>
        <v>432.14599999999996</v>
      </c>
      <c r="N6" s="60">
        <f>'на выход'!P72</f>
        <v>24.6296</v>
      </c>
      <c r="P6" s="68" t="s">
        <v>220</v>
      </c>
      <c r="Q6" s="69">
        <f>C15</f>
        <v>633.58089999999993</v>
      </c>
      <c r="R6" s="69">
        <f>D15</f>
        <v>684.62486666666678</v>
      </c>
      <c r="S6" s="69">
        <f>E15</f>
        <v>2684.3298333333332</v>
      </c>
      <c r="T6" s="69">
        <f>F15</f>
        <v>19578.801100000001</v>
      </c>
    </row>
    <row r="7" spans="2:20" s="10" customFormat="1" ht="16.5" customHeight="1" x14ac:dyDescent="0.3">
      <c r="B7" s="65">
        <v>3</v>
      </c>
      <c r="C7" s="60">
        <f>'на выход'!E111</f>
        <v>51.174399999999991</v>
      </c>
      <c r="D7" s="60">
        <f>'на выход'!F111</f>
        <v>57.663199999999996</v>
      </c>
      <c r="E7" s="60">
        <f>'на выход'!G111</f>
        <v>271.70420000000001</v>
      </c>
      <c r="F7" s="60">
        <f>'на выход'!H111</f>
        <v>1839.894</v>
      </c>
      <c r="G7" s="60">
        <f>'на выход'!I111</f>
        <v>2.1980500000000003</v>
      </c>
      <c r="H7" s="60">
        <f>'на выход'!J111</f>
        <v>43.6965</v>
      </c>
      <c r="I7" s="60">
        <f>'на выход'!K111</f>
        <v>22.170999999999999</v>
      </c>
      <c r="J7" s="60">
        <f>'на выход'!L111</f>
        <v>13.397500000000001</v>
      </c>
      <c r="K7" s="60">
        <f>'на выход'!M111</f>
        <v>783.202</v>
      </c>
      <c r="L7" s="60">
        <f>'на выход'!N111</f>
        <v>950.59199999999987</v>
      </c>
      <c r="M7" s="60">
        <f>'на выход'!O111</f>
        <v>334.98599999999999</v>
      </c>
      <c r="N7" s="60">
        <f>'на выход'!P111</f>
        <v>25.322000000000003</v>
      </c>
      <c r="P7" s="68" t="s">
        <v>221</v>
      </c>
      <c r="Q7" s="69">
        <f>Q6/10</f>
        <v>63.35808999999999</v>
      </c>
      <c r="R7" s="69">
        <f>R6/10</f>
        <v>68.462486666666678</v>
      </c>
      <c r="S7" s="69">
        <f>S6/10</f>
        <v>268.43298333333331</v>
      </c>
      <c r="T7" s="69">
        <f>T6/10</f>
        <v>1957.8801100000001</v>
      </c>
    </row>
    <row r="8" spans="2:20" s="10" customFormat="1" ht="16.5" customHeight="1" x14ac:dyDescent="0.3">
      <c r="B8" s="65">
        <v>4</v>
      </c>
      <c r="C8" s="60">
        <f>'на выход'!E145</f>
        <v>86.676666666666662</v>
      </c>
      <c r="D8" s="60">
        <f>'на выход'!F145</f>
        <v>81.513666666666666</v>
      </c>
      <c r="E8" s="60">
        <f>'на выход'!G145</f>
        <v>290.38233333333335</v>
      </c>
      <c r="F8" s="60">
        <f>'на выход'!H145</f>
        <v>2314.8425000000002</v>
      </c>
      <c r="G8" s="60">
        <f>'на выход'!I145</f>
        <v>2.0339999999999998</v>
      </c>
      <c r="H8" s="60">
        <f>'на выход'!J145</f>
        <v>37.335000000000008</v>
      </c>
      <c r="I8" s="60">
        <f>'на выход'!K145</f>
        <v>26.218</v>
      </c>
      <c r="J8" s="60">
        <f>'на выход'!L145</f>
        <v>15.7125</v>
      </c>
      <c r="K8" s="60">
        <f>'на выход'!M145</f>
        <v>896.49749999999983</v>
      </c>
      <c r="L8" s="60">
        <f>'на выход'!N145</f>
        <v>1055.03</v>
      </c>
      <c r="M8" s="60">
        <f>'на выход'!O145</f>
        <v>647.75699999999995</v>
      </c>
      <c r="N8" s="60">
        <f>'на выход'!P145</f>
        <v>32.564</v>
      </c>
    </row>
    <row r="9" spans="2:20" s="10" customFormat="1" ht="16.5" customHeight="1" x14ac:dyDescent="0.3">
      <c r="B9" s="65">
        <v>5</v>
      </c>
      <c r="C9" s="70">
        <v>69</v>
      </c>
      <c r="D9" s="60">
        <f>'на выход'!F182</f>
        <v>57.045499999999997</v>
      </c>
      <c r="E9" s="60">
        <f>'на выход'!G182</f>
        <v>195.721</v>
      </c>
      <c r="F9" s="60">
        <f>'на выход'!H182</f>
        <v>1582.53</v>
      </c>
      <c r="G9" s="60">
        <f>'на выход'!I182</f>
        <v>1.175</v>
      </c>
      <c r="H9" s="60">
        <f>'на выход'!J182</f>
        <v>139.18199999999999</v>
      </c>
      <c r="I9" s="60">
        <f>'на выход'!K182</f>
        <v>11.382999999999999</v>
      </c>
      <c r="J9" s="60">
        <f>'на выход'!L182</f>
        <v>34.347500000000004</v>
      </c>
      <c r="K9" s="60">
        <f>'на выход'!M182</f>
        <v>595.81700000000001</v>
      </c>
      <c r="L9" s="60">
        <f>'на выход'!N182</f>
        <v>938.78399999999999</v>
      </c>
      <c r="M9" s="60">
        <f>'на выход'!O182</f>
        <v>192.81100000000001</v>
      </c>
      <c r="N9" s="60">
        <f>'на выход'!P182</f>
        <v>20.286000000000001</v>
      </c>
    </row>
    <row r="10" spans="2:20" s="10" customFormat="1" ht="16.5" customHeight="1" x14ac:dyDescent="0.3">
      <c r="B10" s="65">
        <v>6</v>
      </c>
      <c r="C10" s="60">
        <f>'на выход'!E217</f>
        <v>51.755333333333333</v>
      </c>
      <c r="D10" s="60">
        <f>'на выход'!F217</f>
        <v>58.971833333333329</v>
      </c>
      <c r="E10" s="60">
        <f>'на выход'!G217</f>
        <v>287.32766666666669</v>
      </c>
      <c r="F10" s="60">
        <f>'на выход'!H217</f>
        <v>1865.9525000000001</v>
      </c>
      <c r="G10" s="60">
        <f>'на выход'!I217</f>
        <v>1.873</v>
      </c>
      <c r="H10" s="60">
        <f>'на выход'!J217</f>
        <v>13.234000000000002</v>
      </c>
      <c r="I10" s="60">
        <f>'на выход'!K217</f>
        <v>25.473000000000003</v>
      </c>
      <c r="J10" s="60">
        <f>'на выход'!L217</f>
        <v>16.310000000000002</v>
      </c>
      <c r="K10" s="60">
        <f>'на выход'!M217</f>
        <v>412.75650000000002</v>
      </c>
      <c r="L10" s="60">
        <f>'на выход'!N217</f>
        <v>705.43499999999995</v>
      </c>
      <c r="M10" s="60">
        <f>'на выход'!O217</f>
        <v>414.99200000000002</v>
      </c>
      <c r="N10" s="60">
        <f>'на выход'!P217</f>
        <v>26.523</v>
      </c>
    </row>
    <row r="11" spans="2:20" s="10" customFormat="1" ht="16.5" customHeight="1" x14ac:dyDescent="0.3">
      <c r="B11" s="65">
        <v>7</v>
      </c>
      <c r="C11" s="60">
        <f>'на выход'!E259</f>
        <v>56.600699999999989</v>
      </c>
      <c r="D11" s="60">
        <f>'на выход'!F259</f>
        <v>66.487766666666673</v>
      </c>
      <c r="E11" s="60">
        <f>'на выход'!G259</f>
        <v>237.38733333333334</v>
      </c>
      <c r="F11" s="60">
        <f>'на выход'!H259</f>
        <v>1797.2711666666669</v>
      </c>
      <c r="G11" s="60">
        <f>'на выход'!I259</f>
        <v>1.2140000000000002</v>
      </c>
      <c r="H11" s="60">
        <f>'на выход'!J259</f>
        <v>45.217200000000005</v>
      </c>
      <c r="I11" s="60">
        <f>'на выход'!K259</f>
        <v>27.5365</v>
      </c>
      <c r="J11" s="60">
        <f>'на выход'!L259</f>
        <v>59.811933333333322</v>
      </c>
      <c r="K11" s="60">
        <f>'на выход'!M259</f>
        <v>925.77233333333334</v>
      </c>
      <c r="L11" s="60">
        <f>'на выход'!N259</f>
        <v>1100.5473333333334</v>
      </c>
      <c r="M11" s="60">
        <f>'на выход'!O259</f>
        <v>218.19899999999998</v>
      </c>
      <c r="N11" s="60">
        <f>'на выход'!P259</f>
        <v>17.200800000000001</v>
      </c>
    </row>
    <row r="12" spans="2:20" s="10" customFormat="1" ht="16.5" customHeight="1" x14ac:dyDescent="0.3">
      <c r="B12" s="65">
        <v>8</v>
      </c>
      <c r="C12" s="60">
        <f>'на выход'!E295</f>
        <v>84.320666666666682</v>
      </c>
      <c r="D12" s="60">
        <f>'на выход'!F295</f>
        <v>86.600666666666669</v>
      </c>
      <c r="E12" s="60">
        <f>'на выход'!G295</f>
        <v>237.53933333333333</v>
      </c>
      <c r="F12" s="60">
        <f>'на выход'!H295</f>
        <v>2013.8240000000001</v>
      </c>
      <c r="G12" s="60">
        <f>'на выход'!I295</f>
        <v>28.158000000000005</v>
      </c>
      <c r="H12" s="60">
        <f>'на выход'!J295</f>
        <v>27.550000000000004</v>
      </c>
      <c r="I12" s="60">
        <f>'на выход'!K295</f>
        <v>40.21</v>
      </c>
      <c r="J12" s="60">
        <f>'на выход'!L295</f>
        <v>13.888000000000002</v>
      </c>
      <c r="K12" s="60">
        <f>'на выход'!M295</f>
        <v>925.08199999999988</v>
      </c>
      <c r="L12" s="60">
        <f>'на выход'!N295</f>
        <v>1076.8509999999999</v>
      </c>
      <c r="M12" s="60">
        <f>'на выход'!O295</f>
        <v>537.01400000000001</v>
      </c>
      <c r="N12" s="60">
        <f>'на выход'!P295</f>
        <v>29.038</v>
      </c>
    </row>
    <row r="13" spans="2:20" s="10" customFormat="1" ht="16.5" customHeight="1" x14ac:dyDescent="0.3">
      <c r="B13" s="65">
        <v>9</v>
      </c>
      <c r="C13" s="60">
        <f>'на выход'!E331</f>
        <v>68.756400000000014</v>
      </c>
      <c r="D13" s="60">
        <f>'на выход'!F331</f>
        <v>74.366600000000005</v>
      </c>
      <c r="E13" s="60">
        <f>'на выход'!G331</f>
        <v>359.75649999999996</v>
      </c>
      <c r="F13" s="60">
        <f>'на выход'!H331</f>
        <v>2382.5368333333331</v>
      </c>
      <c r="G13" s="60">
        <f>'на выход'!I331</f>
        <v>1.2173333333333332</v>
      </c>
      <c r="H13" s="60">
        <f>'на выход'!J331</f>
        <v>167.85939999999999</v>
      </c>
      <c r="I13" s="60">
        <f>'на выход'!K331</f>
        <v>7.7499999999999991</v>
      </c>
      <c r="J13" s="60">
        <f>'на выход'!L331</f>
        <v>22.180433333333333</v>
      </c>
      <c r="K13" s="60">
        <f>'на выход'!M331</f>
        <v>941.50233333333335</v>
      </c>
      <c r="L13" s="60">
        <f>'на выход'!N331</f>
        <v>1101.7976666666666</v>
      </c>
      <c r="M13" s="60">
        <f>'на выход'!O331</f>
        <v>462.57000000000005</v>
      </c>
      <c r="N13" s="60">
        <f>'на выход'!P331</f>
        <v>21.806766666666672</v>
      </c>
    </row>
    <row r="14" spans="2:20" s="10" customFormat="1" ht="18.75" x14ac:dyDescent="0.3">
      <c r="B14" s="65">
        <v>10</v>
      </c>
      <c r="C14" s="60">
        <f>'на выход'!E367</f>
        <v>52.587333333333333</v>
      </c>
      <c r="D14" s="60">
        <f>'на выход'!F367</f>
        <v>56.179833333333335</v>
      </c>
      <c r="E14" s="60">
        <f>'на выход'!G367</f>
        <v>262.19866666666667</v>
      </c>
      <c r="F14" s="60">
        <f>'на выход'!H367</f>
        <v>1792.3344999999999</v>
      </c>
      <c r="G14" s="60">
        <f>'на выход'!I367</f>
        <v>2.0655000000000001</v>
      </c>
      <c r="H14" s="60">
        <f>'на выход'!J367</f>
        <v>57.109000000000002</v>
      </c>
      <c r="I14" s="60">
        <f>'на выход'!K367</f>
        <v>53.625</v>
      </c>
      <c r="J14" s="60">
        <f>'на выход'!L367</f>
        <v>15.000000000000004</v>
      </c>
      <c r="K14" s="60">
        <f>'на выход'!M367</f>
        <v>1009.908</v>
      </c>
      <c r="L14" s="60">
        <f>'на выход'!N367</f>
        <v>867.62200000000007</v>
      </c>
      <c r="M14" s="60">
        <f>'на выход'!O367</f>
        <v>430.36599999999999</v>
      </c>
      <c r="N14" s="60">
        <f>'на выход'!P367</f>
        <v>51.682499999999997</v>
      </c>
    </row>
    <row r="15" spans="2:20" s="10" customFormat="1" ht="31.5" x14ac:dyDescent="0.3">
      <c r="B15" s="62" t="s">
        <v>222</v>
      </c>
      <c r="C15" s="71">
        <f t="shared" ref="C15:N15" si="0">C5+C6+C7+C8+C9+C10+C11+C12+C13+C14</f>
        <v>633.58089999999993</v>
      </c>
      <c r="D15" s="71">
        <f t="shared" si="0"/>
        <v>684.62486666666678</v>
      </c>
      <c r="E15" s="71">
        <f t="shared" si="0"/>
        <v>2684.3298333333332</v>
      </c>
      <c r="F15" s="71">
        <f t="shared" si="0"/>
        <v>19578.801100000001</v>
      </c>
      <c r="G15" s="71">
        <f t="shared" si="0"/>
        <v>43.647803333333343</v>
      </c>
      <c r="H15" s="71">
        <f t="shared" si="0"/>
        <v>617.255</v>
      </c>
      <c r="I15" s="71">
        <f t="shared" si="0"/>
        <v>261.06200000000001</v>
      </c>
      <c r="J15" s="71">
        <f t="shared" si="0"/>
        <v>262.97606666666667</v>
      </c>
      <c r="K15" s="71">
        <f t="shared" si="0"/>
        <v>8215.8756666666668</v>
      </c>
      <c r="L15" s="71">
        <f t="shared" si="0"/>
        <v>9874.4209999999985</v>
      </c>
      <c r="M15" s="71">
        <f t="shared" si="0"/>
        <v>4028.7330000000002</v>
      </c>
      <c r="N15" s="71">
        <f t="shared" si="0"/>
        <v>276.79166666666669</v>
      </c>
    </row>
  </sheetData>
  <mergeCells count="7">
    <mergeCell ref="B2:N2"/>
    <mergeCell ref="Q3:S3"/>
    <mergeCell ref="P3:P5"/>
    <mergeCell ref="C3:E3"/>
    <mergeCell ref="F3:F4"/>
    <mergeCell ref="G3:J3"/>
    <mergeCell ref="K3:N3"/>
  </mergeCells>
  <pageMargins left="0.69999998807907104" right="0.69999998807907104" top="0.75" bottom="0.75" header="0.30000001192092901" footer="0.30000001192092901"/>
  <pageSetup paperSize="9" scale="95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2"/>
  <sheetViews>
    <sheetView topLeftCell="A4" workbookViewId="0">
      <selection activeCell="C16" sqref="C16"/>
    </sheetView>
  </sheetViews>
  <sheetFormatPr defaultColWidth="9.140625" defaultRowHeight="15.75" customHeight="1" x14ac:dyDescent="0.3"/>
  <cols>
    <col min="1" max="2" width="9.140625" style="72" customWidth="1"/>
    <col min="3" max="3" width="54.28515625" style="72" customWidth="1"/>
    <col min="4" max="4" width="18.5703125" style="72" customWidth="1"/>
    <col min="5" max="5" width="23.140625" style="72" customWidth="1"/>
    <col min="6" max="6" width="12.140625" style="72" customWidth="1"/>
    <col min="7" max="7" width="16.85546875" style="72" customWidth="1"/>
    <col min="8" max="8" width="9.140625" style="72" customWidth="1"/>
    <col min="9" max="9" width="15.28515625" style="72" customWidth="1"/>
    <col min="10" max="10" width="9.140625" style="72" customWidth="1"/>
    <col min="11" max="11" width="13" style="72" customWidth="1"/>
    <col min="12" max="12" width="9.140625" style="10" bestFit="1" customWidth="1"/>
    <col min="13" max="16384" width="9.140625" style="1"/>
  </cols>
  <sheetData>
    <row r="2" spans="2:12" s="10" customFormat="1" ht="18.75" x14ac:dyDescent="0.3">
      <c r="B2" s="116" t="s">
        <v>223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2:12" s="10" customFormat="1" ht="15" customHeight="1" x14ac:dyDescent="0.3">
      <c r="B3" s="74"/>
      <c r="C3" s="74"/>
      <c r="D3" s="74"/>
      <c r="E3" s="74"/>
      <c r="F3" s="74"/>
      <c r="G3" s="74"/>
      <c r="H3" s="74"/>
      <c r="I3" s="74"/>
      <c r="J3" s="117" t="s">
        <v>224</v>
      </c>
      <c r="K3" s="117"/>
      <c r="L3" s="117"/>
    </row>
    <row r="4" spans="2:12" s="10" customFormat="1" ht="18.75" x14ac:dyDescent="0.3">
      <c r="B4" s="74"/>
      <c r="C4" s="75"/>
      <c r="D4" s="75"/>
      <c r="E4" s="75"/>
      <c r="F4" s="75"/>
      <c r="G4" s="75"/>
      <c r="H4" s="75"/>
      <c r="I4" s="75"/>
      <c r="J4" s="75"/>
      <c r="K4" s="75"/>
      <c r="L4" s="75"/>
    </row>
    <row r="5" spans="2:12" s="10" customFormat="1" ht="77.25" customHeight="1" x14ac:dyDescent="0.3">
      <c r="B5" s="76" t="s">
        <v>225</v>
      </c>
      <c r="C5" s="76" t="s">
        <v>226</v>
      </c>
      <c r="D5" s="77" t="s">
        <v>227</v>
      </c>
      <c r="E5" s="77" t="s">
        <v>228</v>
      </c>
      <c r="F5" s="76" t="s">
        <v>229</v>
      </c>
      <c r="G5" s="76" t="s">
        <v>230</v>
      </c>
      <c r="H5" s="76" t="s">
        <v>231</v>
      </c>
      <c r="I5" s="76" t="s">
        <v>232</v>
      </c>
      <c r="J5" s="76" t="s">
        <v>231</v>
      </c>
      <c r="K5" s="76" t="s">
        <v>233</v>
      </c>
      <c r="L5" s="76" t="s">
        <v>231</v>
      </c>
    </row>
    <row r="6" spans="2:12" s="10" customFormat="1" ht="19.5" customHeight="1" x14ac:dyDescent="0.3">
      <c r="B6" s="78">
        <v>1</v>
      </c>
      <c r="C6" s="79" t="s">
        <v>45</v>
      </c>
      <c r="D6" s="78">
        <v>50</v>
      </c>
      <c r="E6" s="78">
        <f t="shared" ref="E6:E32" si="0">D6</f>
        <v>50</v>
      </c>
      <c r="F6" s="78">
        <f t="shared" ref="F6:F32" si="1">E6*10</f>
        <v>500</v>
      </c>
      <c r="G6" s="78">
        <v>450</v>
      </c>
      <c r="H6" s="80">
        <f t="shared" ref="H6:H32" si="2">G6/F6*100</f>
        <v>90</v>
      </c>
      <c r="I6" s="78">
        <f>-(G6-F6)</f>
        <v>50</v>
      </c>
      <c r="J6" s="78">
        <v>10</v>
      </c>
      <c r="K6" s="78"/>
      <c r="L6" s="78"/>
    </row>
    <row r="7" spans="2:12" s="10" customFormat="1" ht="16.5" customHeight="1" x14ac:dyDescent="0.3">
      <c r="B7" s="78">
        <v>2</v>
      </c>
      <c r="C7" s="81" t="s">
        <v>43</v>
      </c>
      <c r="D7" s="78">
        <v>80</v>
      </c>
      <c r="E7" s="78">
        <f t="shared" si="0"/>
        <v>80</v>
      </c>
      <c r="F7" s="78">
        <f t="shared" si="1"/>
        <v>800</v>
      </c>
      <c r="G7" s="78">
        <v>670</v>
      </c>
      <c r="H7" s="80">
        <f t="shared" si="2"/>
        <v>83.75</v>
      </c>
      <c r="I7" s="78">
        <f>-(G7-F7)</f>
        <v>130</v>
      </c>
      <c r="J7" s="78">
        <v>16</v>
      </c>
      <c r="K7" s="78"/>
      <c r="L7" s="78"/>
    </row>
    <row r="8" spans="2:12" s="10" customFormat="1" ht="16.5" customHeight="1" x14ac:dyDescent="0.3">
      <c r="B8" s="78">
        <v>3</v>
      </c>
      <c r="C8" s="82" t="s">
        <v>234</v>
      </c>
      <c r="D8" s="78">
        <v>29</v>
      </c>
      <c r="E8" s="78">
        <f t="shared" si="0"/>
        <v>29</v>
      </c>
      <c r="F8" s="78">
        <f t="shared" si="1"/>
        <v>290</v>
      </c>
      <c r="G8" s="78">
        <v>290</v>
      </c>
      <c r="H8" s="80">
        <f t="shared" si="2"/>
        <v>100</v>
      </c>
      <c r="I8" s="78"/>
      <c r="J8" s="78"/>
      <c r="K8" s="78"/>
      <c r="L8" s="78"/>
    </row>
    <row r="9" spans="2:12" s="10" customFormat="1" ht="16.5" customHeight="1" x14ac:dyDescent="0.3">
      <c r="B9" s="78">
        <v>4</v>
      </c>
      <c r="C9" s="82" t="s">
        <v>235</v>
      </c>
      <c r="D9" s="78">
        <v>43</v>
      </c>
      <c r="E9" s="78">
        <f t="shared" si="0"/>
        <v>43</v>
      </c>
      <c r="F9" s="78">
        <f t="shared" si="1"/>
        <v>430</v>
      </c>
      <c r="G9" s="78">
        <v>430</v>
      </c>
      <c r="H9" s="80">
        <f t="shared" si="2"/>
        <v>100</v>
      </c>
      <c r="I9" s="78"/>
      <c r="J9" s="78"/>
      <c r="K9" s="78"/>
      <c r="L9" s="78"/>
    </row>
    <row r="10" spans="2:12" s="10" customFormat="1" ht="16.5" customHeight="1" x14ac:dyDescent="0.3">
      <c r="B10" s="78">
        <v>5</v>
      </c>
      <c r="C10" s="82" t="s">
        <v>236</v>
      </c>
      <c r="D10" s="78">
        <v>12</v>
      </c>
      <c r="E10" s="78">
        <f t="shared" si="0"/>
        <v>12</v>
      </c>
      <c r="F10" s="78">
        <f t="shared" si="1"/>
        <v>120</v>
      </c>
      <c r="G10" s="78">
        <v>120</v>
      </c>
      <c r="H10" s="80">
        <f t="shared" si="2"/>
        <v>100</v>
      </c>
      <c r="I10" s="78"/>
      <c r="J10" s="78"/>
      <c r="K10" s="78"/>
      <c r="L10" s="78"/>
    </row>
    <row r="11" spans="2:12" s="10" customFormat="1" ht="16.5" customHeight="1" x14ac:dyDescent="0.3">
      <c r="B11" s="78">
        <v>6</v>
      </c>
      <c r="C11" s="82" t="s">
        <v>237</v>
      </c>
      <c r="D11" s="78">
        <v>140</v>
      </c>
      <c r="E11" s="78">
        <f t="shared" si="0"/>
        <v>140</v>
      </c>
      <c r="F11" s="78">
        <f t="shared" si="1"/>
        <v>1400</v>
      </c>
      <c r="G11" s="78">
        <v>1400</v>
      </c>
      <c r="H11" s="80">
        <f t="shared" si="2"/>
        <v>100</v>
      </c>
      <c r="I11" s="78"/>
      <c r="J11" s="78"/>
      <c r="K11" s="78"/>
      <c r="L11" s="78"/>
    </row>
    <row r="12" spans="2:12" s="10" customFormat="1" ht="16.5" customHeight="1" x14ac:dyDescent="0.3">
      <c r="B12" s="78">
        <v>7</v>
      </c>
      <c r="C12" s="82" t="s">
        <v>238</v>
      </c>
      <c r="D12" s="78">
        <v>220</v>
      </c>
      <c r="E12" s="78">
        <f t="shared" si="0"/>
        <v>220</v>
      </c>
      <c r="F12" s="78">
        <f t="shared" si="1"/>
        <v>2200</v>
      </c>
      <c r="G12" s="78">
        <v>2200</v>
      </c>
      <c r="H12" s="80">
        <f t="shared" si="2"/>
        <v>100</v>
      </c>
      <c r="I12" s="78"/>
      <c r="J12" s="78"/>
      <c r="K12" s="78"/>
      <c r="L12" s="78"/>
    </row>
    <row r="13" spans="2:12" s="10" customFormat="1" ht="16.5" customHeight="1" x14ac:dyDescent="0.3">
      <c r="B13" s="78">
        <v>8</v>
      </c>
      <c r="C13" s="83" t="s">
        <v>239</v>
      </c>
      <c r="D13" s="78">
        <v>100</v>
      </c>
      <c r="E13" s="78">
        <f t="shared" si="0"/>
        <v>100</v>
      </c>
      <c r="F13" s="78">
        <f t="shared" si="1"/>
        <v>1000</v>
      </c>
      <c r="G13" s="78">
        <v>1250</v>
      </c>
      <c r="H13" s="80">
        <f t="shared" si="2"/>
        <v>125</v>
      </c>
      <c r="I13" s="78"/>
      <c r="J13" s="78"/>
      <c r="K13" s="78">
        <f>G13-F13</f>
        <v>250</v>
      </c>
      <c r="L13" s="78">
        <v>25</v>
      </c>
    </row>
    <row r="14" spans="2:12" s="10" customFormat="1" ht="16.5" customHeight="1" x14ac:dyDescent="0.3">
      <c r="B14" s="78">
        <v>9</v>
      </c>
      <c r="C14" s="83" t="s">
        <v>240</v>
      </c>
      <c r="D14" s="78">
        <v>11</v>
      </c>
      <c r="E14" s="78">
        <f t="shared" si="0"/>
        <v>11</v>
      </c>
      <c r="F14" s="78">
        <f t="shared" si="1"/>
        <v>110</v>
      </c>
      <c r="G14" s="78">
        <v>110</v>
      </c>
      <c r="H14" s="80">
        <f t="shared" si="2"/>
        <v>100</v>
      </c>
      <c r="I14" s="78"/>
      <c r="J14" s="78"/>
      <c r="K14" s="78"/>
      <c r="L14" s="78"/>
    </row>
    <row r="15" spans="2:12" s="10" customFormat="1" ht="16.5" customHeight="1" x14ac:dyDescent="0.3">
      <c r="B15" s="78">
        <v>10</v>
      </c>
      <c r="C15" s="82" t="s">
        <v>241</v>
      </c>
      <c r="D15" s="78">
        <v>100</v>
      </c>
      <c r="E15" s="78">
        <f t="shared" si="0"/>
        <v>100</v>
      </c>
      <c r="F15" s="78">
        <f t="shared" si="1"/>
        <v>1000</v>
      </c>
      <c r="G15" s="78">
        <v>1500</v>
      </c>
      <c r="H15" s="80">
        <f t="shared" si="2"/>
        <v>150</v>
      </c>
      <c r="I15" s="78"/>
      <c r="J15" s="78"/>
      <c r="K15" s="78">
        <f>G15-F15</f>
        <v>500</v>
      </c>
      <c r="L15" s="78">
        <v>50</v>
      </c>
    </row>
    <row r="16" spans="2:12" s="10" customFormat="1" ht="16.5" customHeight="1" x14ac:dyDescent="0.3">
      <c r="B16" s="78">
        <v>11</v>
      </c>
      <c r="C16" s="82" t="s">
        <v>242</v>
      </c>
      <c r="D16" s="78">
        <v>55</v>
      </c>
      <c r="E16" s="78">
        <f t="shared" si="0"/>
        <v>55</v>
      </c>
      <c r="F16" s="78">
        <f t="shared" si="1"/>
        <v>550</v>
      </c>
      <c r="G16" s="78">
        <v>610</v>
      </c>
      <c r="H16" s="80">
        <f t="shared" si="2"/>
        <v>110.90909090909091</v>
      </c>
      <c r="I16" s="78"/>
      <c r="J16" s="78"/>
      <c r="K16" s="78">
        <f>G16-F16</f>
        <v>60</v>
      </c>
      <c r="L16" s="78">
        <v>11</v>
      </c>
    </row>
    <row r="17" spans="2:12" s="10" customFormat="1" ht="16.5" customHeight="1" x14ac:dyDescent="0.3">
      <c r="B17" s="78">
        <v>12</v>
      </c>
      <c r="C17" s="82" t="s">
        <v>243</v>
      </c>
      <c r="D17" s="78">
        <v>24</v>
      </c>
      <c r="E17" s="78">
        <f t="shared" si="0"/>
        <v>24</v>
      </c>
      <c r="F17" s="78">
        <f t="shared" si="1"/>
        <v>240</v>
      </c>
      <c r="G17" s="78">
        <v>335</v>
      </c>
      <c r="H17" s="80">
        <f t="shared" si="2"/>
        <v>139.58333333333331</v>
      </c>
      <c r="I17" s="78"/>
      <c r="J17" s="78"/>
      <c r="K17" s="78">
        <f>G17-F17</f>
        <v>95</v>
      </c>
      <c r="L17" s="78">
        <v>40</v>
      </c>
    </row>
    <row r="18" spans="2:12" s="10" customFormat="1" ht="16.5" customHeight="1" x14ac:dyDescent="0.3">
      <c r="B18" s="78">
        <v>13</v>
      </c>
      <c r="C18" s="82" t="s">
        <v>244</v>
      </c>
      <c r="D18" s="78">
        <v>37</v>
      </c>
      <c r="E18" s="78">
        <f t="shared" si="0"/>
        <v>37</v>
      </c>
      <c r="F18" s="78">
        <f t="shared" si="1"/>
        <v>370</v>
      </c>
      <c r="G18" s="78">
        <v>360</v>
      </c>
      <c r="H18" s="80">
        <f t="shared" si="2"/>
        <v>97.297297297297305</v>
      </c>
      <c r="I18" s="78">
        <f>-(G18-F18)</f>
        <v>10</v>
      </c>
      <c r="J18" s="78">
        <v>3</v>
      </c>
      <c r="K18" s="78"/>
      <c r="L18" s="78"/>
    </row>
    <row r="19" spans="2:12" s="10" customFormat="1" ht="16.5" customHeight="1" x14ac:dyDescent="0.3">
      <c r="B19" s="78">
        <v>14</v>
      </c>
      <c r="C19" s="83" t="s">
        <v>245</v>
      </c>
      <c r="D19" s="78">
        <v>450</v>
      </c>
      <c r="E19" s="78">
        <f t="shared" si="0"/>
        <v>450</v>
      </c>
      <c r="F19" s="78">
        <f t="shared" si="1"/>
        <v>4500</v>
      </c>
      <c r="G19" s="78">
        <v>3500</v>
      </c>
      <c r="H19" s="80">
        <f t="shared" si="2"/>
        <v>77.777777777777786</v>
      </c>
      <c r="I19" s="78">
        <f>-(G19-F19)</f>
        <v>1000</v>
      </c>
      <c r="J19" s="78">
        <v>22</v>
      </c>
      <c r="K19" s="78"/>
      <c r="L19" s="78"/>
    </row>
    <row r="20" spans="2:12" s="10" customFormat="1" ht="16.5" customHeight="1" x14ac:dyDescent="0.3">
      <c r="B20" s="78">
        <v>15</v>
      </c>
      <c r="C20" s="82" t="s">
        <v>246</v>
      </c>
      <c r="D20" s="78">
        <v>40</v>
      </c>
      <c r="E20" s="78">
        <f t="shared" si="0"/>
        <v>40</v>
      </c>
      <c r="F20" s="78">
        <f t="shared" si="1"/>
        <v>400</v>
      </c>
      <c r="G20" s="78">
        <v>470</v>
      </c>
      <c r="H20" s="80">
        <f t="shared" si="2"/>
        <v>117.5</v>
      </c>
      <c r="I20" s="78"/>
      <c r="J20" s="78"/>
      <c r="K20" s="78">
        <f>G20-F20</f>
        <v>70</v>
      </c>
      <c r="L20" s="78">
        <v>18</v>
      </c>
    </row>
    <row r="21" spans="2:12" s="10" customFormat="1" ht="16.5" customHeight="1" x14ac:dyDescent="0.3">
      <c r="B21" s="78">
        <v>16</v>
      </c>
      <c r="C21" s="82" t="s">
        <v>247</v>
      </c>
      <c r="D21" s="78">
        <v>6</v>
      </c>
      <c r="E21" s="78">
        <f t="shared" si="0"/>
        <v>6</v>
      </c>
      <c r="F21" s="78">
        <f t="shared" si="1"/>
        <v>60</v>
      </c>
      <c r="G21" s="78">
        <v>70</v>
      </c>
      <c r="H21" s="80">
        <f t="shared" si="2"/>
        <v>116.66666666666667</v>
      </c>
      <c r="I21" s="78"/>
      <c r="J21" s="78"/>
      <c r="K21" s="78">
        <f>G21-F21</f>
        <v>10</v>
      </c>
      <c r="L21" s="78">
        <v>17</v>
      </c>
    </row>
    <row r="22" spans="2:12" s="10" customFormat="1" ht="16.5" customHeight="1" x14ac:dyDescent="0.3">
      <c r="B22" s="78">
        <v>17</v>
      </c>
      <c r="C22" s="82" t="s">
        <v>248</v>
      </c>
      <c r="D22" s="78">
        <v>11</v>
      </c>
      <c r="E22" s="78">
        <f t="shared" si="0"/>
        <v>11</v>
      </c>
      <c r="F22" s="78">
        <f t="shared" si="1"/>
        <v>110</v>
      </c>
      <c r="G22" s="78">
        <v>110</v>
      </c>
      <c r="H22" s="80">
        <f t="shared" si="2"/>
        <v>100</v>
      </c>
      <c r="I22" s="78"/>
      <c r="J22" s="78"/>
      <c r="K22" s="78"/>
      <c r="L22" s="78"/>
    </row>
    <row r="23" spans="2:12" s="10" customFormat="1" ht="16.5" customHeight="1" x14ac:dyDescent="0.3">
      <c r="B23" s="78">
        <v>18</v>
      </c>
      <c r="C23" s="82" t="s">
        <v>249</v>
      </c>
      <c r="D23" s="78">
        <v>21</v>
      </c>
      <c r="E23" s="78">
        <f t="shared" si="0"/>
        <v>21</v>
      </c>
      <c r="F23" s="78">
        <f t="shared" si="1"/>
        <v>210</v>
      </c>
      <c r="G23" s="78">
        <v>210</v>
      </c>
      <c r="H23" s="80">
        <f t="shared" si="2"/>
        <v>100</v>
      </c>
      <c r="I23" s="78"/>
      <c r="J23" s="78"/>
      <c r="K23" s="78"/>
      <c r="L23" s="78"/>
    </row>
    <row r="24" spans="2:12" s="10" customFormat="1" ht="16.5" customHeight="1" x14ac:dyDescent="0.3">
      <c r="B24" s="78">
        <v>19</v>
      </c>
      <c r="C24" s="82" t="s">
        <v>250</v>
      </c>
      <c r="D24" s="78">
        <v>11</v>
      </c>
      <c r="E24" s="78">
        <f t="shared" si="0"/>
        <v>11</v>
      </c>
      <c r="F24" s="78">
        <f t="shared" si="1"/>
        <v>110</v>
      </c>
      <c r="G24" s="78">
        <v>110</v>
      </c>
      <c r="H24" s="80">
        <f t="shared" si="2"/>
        <v>100</v>
      </c>
      <c r="I24" s="78"/>
      <c r="J24" s="78"/>
      <c r="K24" s="78"/>
      <c r="L24" s="78"/>
    </row>
    <row r="25" spans="2:12" s="10" customFormat="1" ht="16.5" customHeight="1" x14ac:dyDescent="0.3">
      <c r="B25" s="78">
        <v>20</v>
      </c>
      <c r="C25" s="82" t="s">
        <v>251</v>
      </c>
      <c r="D25" s="78">
        <v>1</v>
      </c>
      <c r="E25" s="78">
        <f t="shared" si="0"/>
        <v>1</v>
      </c>
      <c r="F25" s="78">
        <f t="shared" si="1"/>
        <v>10</v>
      </c>
      <c r="G25" s="78">
        <v>10</v>
      </c>
      <c r="H25" s="80">
        <f t="shared" si="2"/>
        <v>100</v>
      </c>
      <c r="I25" s="78"/>
      <c r="J25" s="78"/>
      <c r="K25" s="78"/>
      <c r="L25" s="78"/>
    </row>
    <row r="26" spans="2:12" s="10" customFormat="1" ht="16.5" customHeight="1" x14ac:dyDescent="0.3">
      <c r="B26" s="78">
        <v>21</v>
      </c>
      <c r="C26" s="82" t="s">
        <v>252</v>
      </c>
      <c r="D26" s="78">
        <v>30</v>
      </c>
      <c r="E26" s="78">
        <f t="shared" si="0"/>
        <v>30</v>
      </c>
      <c r="F26" s="78">
        <f t="shared" si="1"/>
        <v>300</v>
      </c>
      <c r="G26" s="78">
        <v>300</v>
      </c>
      <c r="H26" s="80">
        <f t="shared" si="2"/>
        <v>100</v>
      </c>
      <c r="I26" s="78"/>
      <c r="J26" s="78"/>
      <c r="K26" s="78"/>
      <c r="L26" s="78"/>
    </row>
    <row r="27" spans="2:12" s="10" customFormat="1" ht="16.5" customHeight="1" x14ac:dyDescent="0.3">
      <c r="B27" s="78">
        <v>22</v>
      </c>
      <c r="C27" s="82" t="s">
        <v>253</v>
      </c>
      <c r="D27" s="78">
        <v>20</v>
      </c>
      <c r="E27" s="78">
        <f t="shared" si="0"/>
        <v>20</v>
      </c>
      <c r="F27" s="78">
        <f t="shared" si="1"/>
        <v>200</v>
      </c>
      <c r="G27" s="78">
        <v>150</v>
      </c>
      <c r="H27" s="80">
        <f t="shared" si="2"/>
        <v>75</v>
      </c>
      <c r="I27" s="78">
        <f>-(G27-F27)</f>
        <v>50</v>
      </c>
      <c r="J27" s="78">
        <v>25</v>
      </c>
      <c r="K27" s="78"/>
      <c r="L27" s="78"/>
    </row>
    <row r="28" spans="2:12" s="10" customFormat="1" ht="16.5" customHeight="1" x14ac:dyDescent="0.3">
      <c r="B28" s="78">
        <v>23</v>
      </c>
      <c r="C28" s="82" t="s">
        <v>254</v>
      </c>
      <c r="D28" s="78">
        <v>3</v>
      </c>
      <c r="E28" s="78">
        <f t="shared" si="0"/>
        <v>3</v>
      </c>
      <c r="F28" s="78">
        <f t="shared" si="1"/>
        <v>30</v>
      </c>
      <c r="G28" s="78">
        <v>30</v>
      </c>
      <c r="H28" s="80">
        <f t="shared" si="2"/>
        <v>100</v>
      </c>
      <c r="I28" s="78"/>
      <c r="J28" s="78"/>
      <c r="K28" s="78"/>
      <c r="L28" s="78"/>
    </row>
    <row r="29" spans="2:12" s="10" customFormat="1" ht="16.5" customHeight="1" x14ac:dyDescent="0.3">
      <c r="B29" s="78">
        <v>24</v>
      </c>
      <c r="C29" s="82" t="s">
        <v>255</v>
      </c>
      <c r="D29" s="78">
        <v>0.6</v>
      </c>
      <c r="E29" s="78">
        <f t="shared" si="0"/>
        <v>0.6</v>
      </c>
      <c r="F29" s="78">
        <f t="shared" si="1"/>
        <v>6</v>
      </c>
      <c r="G29" s="78">
        <v>6</v>
      </c>
      <c r="H29" s="80">
        <f t="shared" si="2"/>
        <v>100</v>
      </c>
      <c r="I29" s="78"/>
      <c r="J29" s="78"/>
      <c r="K29" s="78"/>
      <c r="L29" s="78"/>
    </row>
    <row r="30" spans="2:12" s="10" customFormat="1" ht="16.5" customHeight="1" x14ac:dyDescent="0.3">
      <c r="B30" s="78">
        <v>25</v>
      </c>
      <c r="C30" s="82" t="s">
        <v>256</v>
      </c>
      <c r="D30" s="78">
        <v>0.6</v>
      </c>
      <c r="E30" s="78">
        <f t="shared" si="0"/>
        <v>0.6</v>
      </c>
      <c r="F30" s="78">
        <f t="shared" si="1"/>
        <v>6</v>
      </c>
      <c r="G30" s="78">
        <v>6</v>
      </c>
      <c r="H30" s="80">
        <f t="shared" si="2"/>
        <v>100</v>
      </c>
      <c r="I30" s="78"/>
      <c r="J30" s="78"/>
      <c r="K30" s="78"/>
      <c r="L30" s="78"/>
    </row>
    <row r="31" spans="2:12" s="10" customFormat="1" ht="18.75" x14ac:dyDescent="0.3">
      <c r="B31" s="78">
        <v>26</v>
      </c>
      <c r="C31" s="82" t="s">
        <v>257</v>
      </c>
      <c r="D31" s="78">
        <v>0.5</v>
      </c>
      <c r="E31" s="78">
        <f t="shared" si="0"/>
        <v>0.5</v>
      </c>
      <c r="F31" s="78">
        <f t="shared" si="1"/>
        <v>5</v>
      </c>
      <c r="G31" s="78">
        <v>5</v>
      </c>
      <c r="H31" s="80">
        <f t="shared" si="2"/>
        <v>100</v>
      </c>
      <c r="I31" s="78"/>
      <c r="J31" s="78"/>
      <c r="K31" s="78"/>
      <c r="L31" s="78"/>
    </row>
    <row r="32" spans="2:12" s="10" customFormat="1" ht="18.75" x14ac:dyDescent="0.3">
      <c r="B32" s="78">
        <v>27</v>
      </c>
      <c r="C32" s="82" t="s">
        <v>258</v>
      </c>
      <c r="D32" s="78">
        <v>5</v>
      </c>
      <c r="E32" s="78">
        <f t="shared" si="0"/>
        <v>5</v>
      </c>
      <c r="F32" s="78">
        <f t="shared" si="1"/>
        <v>50</v>
      </c>
      <c r="G32" s="78">
        <v>50</v>
      </c>
      <c r="H32" s="80">
        <f t="shared" si="2"/>
        <v>100</v>
      </c>
      <c r="I32" s="78"/>
      <c r="J32" s="78"/>
      <c r="K32" s="78"/>
      <c r="L32" s="78"/>
    </row>
  </sheetData>
  <mergeCells count="2">
    <mergeCell ref="B2:L2"/>
    <mergeCell ref="J3:L3"/>
  </mergeCells>
  <pageMargins left="0.69999998807907104" right="0.69999998807907104" top="0.75" bottom="0.75" header="0.30000001192092901" footer="0.30000001192092901"/>
  <pageSetup paperSize="9" scale="66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"/>
  <sheetViews>
    <sheetView tabSelected="1" topLeftCell="A4" workbookViewId="0">
      <selection activeCell="C16" sqref="C16"/>
    </sheetView>
  </sheetViews>
  <sheetFormatPr defaultColWidth="9.140625" defaultRowHeight="15" customHeight="1" x14ac:dyDescent="0.3"/>
  <cols>
    <col min="1" max="1" width="9.140625" style="84" customWidth="1"/>
    <col min="2" max="2" width="48.85546875" style="84" customWidth="1"/>
    <col min="3" max="3" width="12.7109375" style="84" customWidth="1"/>
    <col min="4" max="4" width="13.28515625" style="84" customWidth="1"/>
    <col min="5" max="5" width="12.5703125" style="84" customWidth="1"/>
    <col min="6" max="7" width="14" style="84" customWidth="1"/>
    <col min="8" max="16384" width="9.140625" style="1"/>
  </cols>
  <sheetData>
    <row r="2" spans="2:7" s="10" customFormat="1" ht="18.75" x14ac:dyDescent="0.3">
      <c r="B2" s="118" t="s">
        <v>259</v>
      </c>
      <c r="C2" s="118"/>
      <c r="D2" s="118"/>
      <c r="E2" s="118"/>
      <c r="F2" s="118"/>
      <c r="G2" s="118"/>
    </row>
    <row r="3" spans="2:7" s="10" customFormat="1" ht="18.75" x14ac:dyDescent="0.3">
      <c r="B3" s="119"/>
      <c r="C3" s="119"/>
      <c r="D3" s="119"/>
      <c r="E3" s="119"/>
      <c r="F3" s="119"/>
      <c r="G3" s="119"/>
    </row>
    <row r="4" spans="2:7" s="10" customFormat="1" ht="37.5" x14ac:dyDescent="0.3">
      <c r="B4" s="85" t="s">
        <v>260</v>
      </c>
      <c r="C4" s="85" t="s">
        <v>21</v>
      </c>
      <c r="D4" s="85" t="s">
        <v>261</v>
      </c>
      <c r="E4" s="85" t="s">
        <v>30</v>
      </c>
      <c r="F4" s="85" t="s">
        <v>78</v>
      </c>
      <c r="G4" s="86" t="s">
        <v>108</v>
      </c>
    </row>
    <row r="5" spans="2:7" s="10" customFormat="1" ht="18.75" x14ac:dyDescent="0.3">
      <c r="B5" s="87">
        <v>1</v>
      </c>
      <c r="C5" s="88">
        <f>'на выход'!D10</f>
        <v>420</v>
      </c>
      <c r="D5" s="88">
        <f>'на выход'!D13</f>
        <v>200</v>
      </c>
      <c r="E5" s="88">
        <f>'на выход'!D22</f>
        <v>705</v>
      </c>
      <c r="F5" s="88">
        <f>'на выход'!D26</f>
        <v>245</v>
      </c>
      <c r="G5" s="88">
        <f>'на выход'!D32</f>
        <v>410</v>
      </c>
    </row>
    <row r="6" spans="2:7" s="10" customFormat="1" ht="18.75" x14ac:dyDescent="0.3">
      <c r="B6" s="87">
        <v>2</v>
      </c>
      <c r="C6" s="88">
        <f>'на выход'!D44</f>
        <v>412</v>
      </c>
      <c r="D6" s="88">
        <f>'на выход'!D50</f>
        <v>140</v>
      </c>
      <c r="E6" s="88">
        <f>'на выход'!D61</f>
        <v>710</v>
      </c>
      <c r="F6" s="88">
        <f>'на выход'!D65</f>
        <v>300</v>
      </c>
      <c r="G6" s="88">
        <f>'на выход'!D71</f>
        <v>440</v>
      </c>
    </row>
    <row r="7" spans="2:7" s="10" customFormat="1" ht="18.75" x14ac:dyDescent="0.3">
      <c r="B7" s="87">
        <v>3</v>
      </c>
      <c r="C7" s="88">
        <f>'на выход'!D85</f>
        <v>400</v>
      </c>
      <c r="D7" s="88">
        <f>'на выход'!D88</f>
        <v>215</v>
      </c>
      <c r="E7" s="88">
        <f>'на выход'!D100</f>
        <v>720</v>
      </c>
      <c r="F7" s="88">
        <f>'на выход'!D104</f>
        <v>250</v>
      </c>
      <c r="G7" s="88">
        <f>'на выход'!D110</f>
        <v>410</v>
      </c>
    </row>
    <row r="8" spans="2:7" s="10" customFormat="1" ht="18.75" x14ac:dyDescent="0.3">
      <c r="B8" s="87">
        <v>4</v>
      </c>
      <c r="C8" s="88">
        <f>'на выход'!D123</f>
        <v>410</v>
      </c>
      <c r="D8" s="88">
        <f>'на выход'!D126</f>
        <v>200</v>
      </c>
      <c r="E8" s="88">
        <f>'на выход'!D134</f>
        <v>710</v>
      </c>
      <c r="F8" s="88">
        <f>'на выход'!D138</f>
        <v>265</v>
      </c>
      <c r="G8" s="88">
        <f>'на выход'!D144</f>
        <v>430</v>
      </c>
    </row>
    <row r="9" spans="2:7" s="10" customFormat="1" ht="18.75" x14ac:dyDescent="0.3">
      <c r="B9" s="87">
        <v>5</v>
      </c>
      <c r="C9" s="88">
        <f>'на выход'!D157</f>
        <v>405</v>
      </c>
      <c r="D9" s="88">
        <v>200</v>
      </c>
      <c r="E9" s="88">
        <f>'на выход'!D171</f>
        <v>710</v>
      </c>
      <c r="F9" s="88">
        <v>250</v>
      </c>
      <c r="G9" s="88">
        <f>'на выход'!D181</f>
        <v>440</v>
      </c>
    </row>
    <row r="10" spans="2:7" s="10" customFormat="1" ht="18.75" x14ac:dyDescent="0.3">
      <c r="B10" s="87">
        <v>6</v>
      </c>
      <c r="C10" s="88">
        <f>'на выход'!D194</f>
        <v>410</v>
      </c>
      <c r="D10" s="88">
        <f>'на выход'!D197</f>
        <v>200</v>
      </c>
      <c r="E10" s="88">
        <f>'на выход'!D207</f>
        <v>660</v>
      </c>
      <c r="F10" s="88">
        <f>'на выход'!D216</f>
        <v>390</v>
      </c>
      <c r="G10" s="88">
        <f>'на выход'!D216</f>
        <v>390</v>
      </c>
    </row>
    <row r="11" spans="2:7" s="10" customFormat="1" ht="18.75" x14ac:dyDescent="0.3">
      <c r="B11" s="87">
        <v>7</v>
      </c>
      <c r="C11" s="88">
        <f>'на выход'!D231</f>
        <v>400</v>
      </c>
      <c r="D11" s="88">
        <f>'на выход'!D237</f>
        <v>140</v>
      </c>
      <c r="E11" s="88">
        <f>'на выход'!D248</f>
        <v>710</v>
      </c>
      <c r="F11" s="88">
        <f>'на выход'!D252</f>
        <v>250</v>
      </c>
      <c r="G11" s="88">
        <f>'на выход'!D258</f>
        <v>420</v>
      </c>
    </row>
    <row r="12" spans="2:7" s="10" customFormat="1" ht="18.75" x14ac:dyDescent="0.3">
      <c r="B12" s="87">
        <v>8</v>
      </c>
      <c r="C12" s="88">
        <f>'на выход'!D272</f>
        <v>385</v>
      </c>
      <c r="D12" s="88">
        <f>'на выход'!D275</f>
        <v>215</v>
      </c>
      <c r="E12" s="88">
        <f>'на выход'!D284</f>
        <v>750</v>
      </c>
      <c r="F12" s="88">
        <f>'на выход'!D288</f>
        <v>250</v>
      </c>
      <c r="G12" s="88">
        <f>'на выход'!D294</f>
        <v>410</v>
      </c>
    </row>
    <row r="13" spans="2:7" s="10" customFormat="1" ht="18.75" x14ac:dyDescent="0.3">
      <c r="B13" s="87">
        <v>9</v>
      </c>
      <c r="C13" s="88">
        <f>'на выход'!D306</f>
        <v>410</v>
      </c>
      <c r="D13" s="88">
        <f>'на выход'!D312</f>
        <v>140</v>
      </c>
      <c r="E13" s="88">
        <f>'на выход'!D321</f>
        <v>720</v>
      </c>
      <c r="F13" s="88">
        <f>'на выход'!D325</f>
        <v>245</v>
      </c>
      <c r="G13" s="88">
        <f>'на выход'!D330</f>
        <v>420</v>
      </c>
    </row>
    <row r="14" spans="2:7" s="10" customFormat="1" ht="18.75" x14ac:dyDescent="0.3">
      <c r="B14" s="87">
        <v>10</v>
      </c>
      <c r="C14" s="88">
        <f>'на выход'!D344</f>
        <v>400</v>
      </c>
      <c r="D14" s="88">
        <f>'на выход'!D347</f>
        <v>200</v>
      </c>
      <c r="E14" s="88">
        <f>'на выход'!D356</f>
        <v>720</v>
      </c>
      <c r="F14" s="88">
        <f>'на выход'!D360</f>
        <v>250</v>
      </c>
      <c r="G14" s="88">
        <f>'на выход'!D366</f>
        <v>380</v>
      </c>
    </row>
    <row r="15" spans="2:7" s="10" customFormat="1" ht="18.75" x14ac:dyDescent="0.3">
      <c r="B15" s="87" t="s">
        <v>262</v>
      </c>
      <c r="C15" s="85">
        <v>400</v>
      </c>
      <c r="D15" s="85">
        <v>100</v>
      </c>
      <c r="E15" s="86">
        <v>700</v>
      </c>
      <c r="F15" s="85">
        <v>250</v>
      </c>
      <c r="G15" s="86">
        <v>450</v>
      </c>
    </row>
    <row r="16" spans="2:7" s="10" customFormat="1" ht="18.75" x14ac:dyDescent="0.3">
      <c r="B16" s="85" t="s">
        <v>263</v>
      </c>
      <c r="C16" s="89">
        <f>(C5+C6+C7+C8+C9+C10+C11+C12+C13+C14)/10</f>
        <v>405.2</v>
      </c>
      <c r="D16" s="89">
        <f>(D5+D6+D7+D8+D9+D10+D11+D12+D13+D14)/10</f>
        <v>185</v>
      </c>
      <c r="E16" s="89">
        <f>(E5+E6+E7+E8+E9+E10+E11+E12+E13+E14)/10</f>
        <v>711.5</v>
      </c>
      <c r="F16" s="89">
        <f>(F5+F6+F7+F8+F9+F10+F11+F12+F13+F14)/10</f>
        <v>269.5</v>
      </c>
      <c r="G16" s="90">
        <f>(G5+G6+G7+G8+G9+G10+G11+G12+G13+G14)/10</f>
        <v>415</v>
      </c>
    </row>
  </sheetData>
  <mergeCells count="1">
    <mergeCell ref="B2:G3"/>
  </mergeCells>
  <pageMargins left="0.69999998807907104" right="0.69999998807907104" top="0.75" bottom="0.75" header="0.30000001192092901" footer="0.30000001192092901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20" sqref="A20"/>
    </sheetView>
  </sheetViews>
  <sheetFormatPr defaultColWidth="9.140625" defaultRowHeight="18.75" customHeight="1" x14ac:dyDescent="0.3"/>
  <cols>
    <col min="1" max="1" width="141.7109375" style="10" customWidth="1"/>
    <col min="2" max="16384" width="9.140625" style="1"/>
  </cols>
  <sheetData>
    <row r="1" spans="1:1" s="10" customFormat="1" x14ac:dyDescent="0.3">
      <c r="A1" s="73" t="s">
        <v>264</v>
      </c>
    </row>
    <row r="2" spans="1:1" s="91" customFormat="1" ht="33" x14ac:dyDescent="0.25">
      <c r="A2" s="92" t="s">
        <v>265</v>
      </c>
    </row>
    <row r="3" spans="1:1" s="91" customFormat="1" ht="33" x14ac:dyDescent="0.25">
      <c r="A3" s="92" t="s">
        <v>266</v>
      </c>
    </row>
    <row r="4" spans="1:1" s="91" customFormat="1" ht="33" x14ac:dyDescent="0.25">
      <c r="A4" s="92" t="s">
        <v>267</v>
      </c>
    </row>
    <row r="5" spans="1:1" s="91" customFormat="1" ht="33" x14ac:dyDescent="0.25">
      <c r="A5" s="92" t="s">
        <v>268</v>
      </c>
    </row>
    <row r="6" spans="1:1" s="91" customFormat="1" ht="33" x14ac:dyDescent="0.25">
      <c r="A6" s="92" t="s">
        <v>269</v>
      </c>
    </row>
    <row r="7" spans="1:1" s="91" customFormat="1" ht="33" x14ac:dyDescent="0.25">
      <c r="A7" s="92" t="s">
        <v>270</v>
      </c>
    </row>
    <row r="8" spans="1:1" s="91" customFormat="1" ht="16.5" x14ac:dyDescent="0.25">
      <c r="A8" s="93" t="s">
        <v>271</v>
      </c>
    </row>
    <row r="9" spans="1:1" s="91" customFormat="1" ht="16.5" x14ac:dyDescent="0.25">
      <c r="A9" s="93" t="s">
        <v>272</v>
      </c>
    </row>
    <row r="10" spans="1:1" s="91" customFormat="1" ht="33" x14ac:dyDescent="0.25">
      <c r="A10" s="94" t="s">
        <v>273</v>
      </c>
    </row>
    <row r="11" spans="1:1" s="10" customFormat="1" x14ac:dyDescent="0.3">
      <c r="A11" s="95"/>
    </row>
    <row r="12" spans="1:1" s="10" customFormat="1" x14ac:dyDescent="0.3">
      <c r="A12" s="96"/>
    </row>
  </sheetData>
  <pageMargins left="0.69999998807907104" right="0.69999998807907104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на выход</vt:lpstr>
      <vt:lpstr>сводки БЖУ</vt:lpstr>
      <vt:lpstr>сводки по продуктам</vt:lpstr>
      <vt:lpstr>обьемы по приемам пищи</vt:lpstr>
      <vt:lpstr>библиография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Direktor</dc:creator>
  <cp:lastModifiedBy>Antonova</cp:lastModifiedBy>
  <cp:lastPrinted>2022-09-09T17:09:27Z</cp:lastPrinted>
  <dcterms:created xsi:type="dcterms:W3CDTF">2022-09-09T17:08:03Z</dcterms:created>
  <dcterms:modified xsi:type="dcterms:W3CDTF">2022-09-10T12:18:42Z</dcterms:modified>
</cp:coreProperties>
</file>